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3" activeTab="14"/>
  </bookViews>
  <sheets>
    <sheet name="Step 1" sheetId="1" r:id="rId1"/>
    <sheet name="Step 2" sheetId="2" r:id="rId2"/>
    <sheet name="Step 3" sheetId="3" r:id="rId3"/>
    <sheet name="Step 4" sheetId="4" r:id="rId4"/>
    <sheet name="Step 5" sheetId="5" r:id="rId5"/>
    <sheet name="Step 6" sheetId="6" r:id="rId6"/>
    <sheet name="Step 7" sheetId="7" r:id="rId7"/>
    <sheet name="Step 8" sheetId="8" r:id="rId8"/>
    <sheet name="Step 9" sheetId="9" r:id="rId9"/>
    <sheet name="Step 10" sheetId="10" r:id="rId10"/>
    <sheet name="Step 11" sheetId="11" r:id="rId11"/>
    <sheet name="Step 12" sheetId="12" r:id="rId12"/>
    <sheet name="Step 13" sheetId="13" r:id="rId13"/>
    <sheet name="Step 14" sheetId="14" r:id="rId14"/>
    <sheet name="Step 15" sheetId="15" r:id="rId15"/>
    <sheet name="Step 16" sheetId="16" r:id="rId16"/>
    <sheet name="comparison table" sheetId="17" r:id="rId17"/>
    <sheet name="comparison chart" sheetId="18" r:id="rId18"/>
  </sheets>
  <definedNames/>
  <calcPr fullCalcOnLoad="1"/>
</workbook>
</file>

<file path=xl/sharedStrings.xml><?xml version="1.0" encoding="utf-8"?>
<sst xmlns="http://schemas.openxmlformats.org/spreadsheetml/2006/main" count="233" uniqueCount="89">
  <si>
    <r>
      <t>The skew coefficient (C</t>
    </r>
    <r>
      <rPr>
        <vertAlign val="subscript"/>
        <sz val="12"/>
        <rFont val="Arial"/>
        <family val="0"/>
      </rPr>
      <t>m</t>
    </r>
    <r>
      <rPr>
        <sz val="12"/>
        <rFont val="Arial"/>
        <family val="0"/>
      </rPr>
      <t xml:space="preserve">) based on the regional data from the map provided </t>
    </r>
  </si>
  <si>
    <r>
      <t>C</t>
    </r>
    <r>
      <rPr>
        <b/>
        <vertAlign val="subscript"/>
        <sz val="12"/>
        <rFont val="Arial"/>
        <family val="0"/>
      </rPr>
      <t>m</t>
    </r>
  </si>
  <si>
    <r>
      <t>Variance of regional skewness V(C</t>
    </r>
    <r>
      <rPr>
        <vertAlign val="subscript"/>
        <sz val="12"/>
        <rFont val="Arial"/>
        <family val="0"/>
      </rPr>
      <t>m</t>
    </r>
    <r>
      <rPr>
        <sz val="12"/>
        <rFont val="Arial"/>
        <family val="0"/>
      </rPr>
      <t>)</t>
    </r>
  </si>
  <si>
    <r>
      <t>V(C</t>
    </r>
    <r>
      <rPr>
        <b/>
        <vertAlign val="subscript"/>
        <sz val="12"/>
        <rFont val="Arial"/>
        <family val="0"/>
      </rPr>
      <t>m</t>
    </r>
    <r>
      <rPr>
        <b/>
        <sz val="12"/>
        <rFont val="Arial"/>
        <family val="0"/>
      </rPr>
      <t>)</t>
    </r>
  </si>
  <si>
    <r>
      <t>Variance of station skewness V(C</t>
    </r>
    <r>
      <rPr>
        <vertAlign val="subscript"/>
        <sz val="12"/>
        <rFont val="Arial"/>
        <family val="0"/>
      </rPr>
      <t>s</t>
    </r>
    <r>
      <rPr>
        <sz val="12"/>
        <rFont val="Arial"/>
        <family val="0"/>
      </rPr>
      <t>):</t>
    </r>
  </si>
  <si>
    <r>
      <t>V(C</t>
    </r>
    <r>
      <rPr>
        <vertAlign val="subscript"/>
        <sz val="12"/>
        <rFont val="Arial"/>
        <family val="0"/>
      </rPr>
      <t>s)</t>
    </r>
    <r>
      <rPr>
        <sz val="12"/>
        <rFont val="Arial"/>
        <family val="0"/>
      </rPr>
      <t xml:space="preserve"> = </t>
    </r>
    <r>
      <rPr>
        <sz val="14"/>
        <rFont val="Arial"/>
        <family val="0"/>
      </rPr>
      <t>10</t>
    </r>
    <r>
      <rPr>
        <vertAlign val="superscript"/>
        <sz val="14"/>
        <rFont val="Arial"/>
        <family val="0"/>
      </rPr>
      <t>A-Blog(n/10)</t>
    </r>
  </si>
  <si>
    <r>
      <t>V(C</t>
    </r>
    <r>
      <rPr>
        <b/>
        <vertAlign val="subscript"/>
        <sz val="12"/>
        <rFont val="Arial"/>
        <family val="0"/>
      </rPr>
      <t>s</t>
    </r>
    <r>
      <rPr>
        <b/>
        <sz val="12"/>
        <rFont val="Arial"/>
        <family val="0"/>
      </rPr>
      <t>)</t>
    </r>
  </si>
  <si>
    <r>
      <t>W = V(C</t>
    </r>
    <r>
      <rPr>
        <vertAlign val="subscript"/>
        <sz val="12"/>
        <rFont val="Arial"/>
        <family val="0"/>
      </rPr>
      <t>m</t>
    </r>
    <r>
      <rPr>
        <sz val="12"/>
        <rFont val="Arial"/>
        <family val="0"/>
      </rPr>
      <t>)/ [V(C</t>
    </r>
    <r>
      <rPr>
        <vertAlign val="subscript"/>
        <sz val="12"/>
        <rFont val="Arial"/>
        <family val="0"/>
      </rPr>
      <t>s</t>
    </r>
    <r>
      <rPr>
        <sz val="12"/>
        <rFont val="Arial"/>
        <family val="0"/>
      </rPr>
      <t>) + V(C</t>
    </r>
    <r>
      <rPr>
        <vertAlign val="subscript"/>
        <sz val="12"/>
        <rFont val="Arial"/>
        <family val="0"/>
      </rPr>
      <t>m</t>
    </r>
    <r>
      <rPr>
        <sz val="12"/>
        <rFont val="Arial"/>
        <family val="0"/>
      </rPr>
      <t>)]</t>
    </r>
  </si>
  <si>
    <r>
      <t>Weighted skewness (C</t>
    </r>
    <r>
      <rPr>
        <vertAlign val="subscript"/>
        <sz val="12"/>
        <rFont val="Arial"/>
        <family val="0"/>
      </rPr>
      <t>w</t>
    </r>
    <r>
      <rPr>
        <sz val="12"/>
        <rFont val="Arial"/>
        <family val="0"/>
      </rPr>
      <t>)</t>
    </r>
  </si>
  <si>
    <r>
      <t>C</t>
    </r>
    <r>
      <rPr>
        <b/>
        <vertAlign val="subscript"/>
        <sz val="12"/>
        <rFont val="Arial"/>
        <family val="0"/>
      </rPr>
      <t>w</t>
    </r>
  </si>
  <si>
    <r>
      <t>C</t>
    </r>
    <r>
      <rPr>
        <vertAlign val="subscript"/>
        <sz val="12"/>
        <rFont val="Arial"/>
        <family val="0"/>
      </rPr>
      <t>w</t>
    </r>
    <r>
      <rPr>
        <sz val="12"/>
        <rFont val="Arial"/>
        <family val="0"/>
      </rPr>
      <t xml:space="preserve"> = W*C</t>
    </r>
    <r>
      <rPr>
        <vertAlign val="subscript"/>
        <sz val="12"/>
        <rFont val="Arial"/>
        <family val="0"/>
      </rPr>
      <t>s</t>
    </r>
    <r>
      <rPr>
        <sz val="12"/>
        <rFont val="Arial"/>
        <family val="0"/>
      </rPr>
      <t xml:space="preserve"> + (1-W)*C</t>
    </r>
    <r>
      <rPr>
        <vertAlign val="subscript"/>
        <sz val="12"/>
        <rFont val="Arial"/>
        <family val="0"/>
      </rPr>
      <t>m</t>
    </r>
  </si>
  <si>
    <t>A = -0.33 + 0.88(0.2875)</t>
  </si>
  <si>
    <t>B = 0.94 - 0.26(0.2875)</t>
  </si>
  <si>
    <t>weighted skew coefficient</t>
  </si>
  <si>
    <t>K(0.0)</t>
  </si>
  <si>
    <t>K(0.1)</t>
  </si>
  <si>
    <t>K(0.0762)</t>
  </si>
  <si>
    <t>Q (cfs) (Instant Peaks)</t>
  </si>
  <si>
    <t>agency_cd</t>
  </si>
  <si>
    <t>site_no</t>
  </si>
  <si>
    <t>peak_dt</t>
  </si>
  <si>
    <t>peak_tm</t>
  </si>
  <si>
    <t>peak_va</t>
  </si>
  <si>
    <t>peak_cd</t>
  </si>
  <si>
    <t>gage_ht</t>
  </si>
  <si>
    <t>gage_ht_cd</t>
  </si>
  <si>
    <t>year_last_pk</t>
  </si>
  <si>
    <t>ag_dt</t>
  </si>
  <si>
    <t>ag_tm</t>
  </si>
  <si>
    <t>ag_gage_ht</t>
  </si>
  <si>
    <t>ag_gage_ht_cd</t>
  </si>
  <si>
    <t>5s</t>
  </si>
  <si>
    <t>15s</t>
  </si>
  <si>
    <t>10d</t>
  </si>
  <si>
    <t>6s</t>
  </si>
  <si>
    <t>8s</t>
  </si>
  <si>
    <t>27s</t>
  </si>
  <si>
    <t>13s</t>
  </si>
  <si>
    <t>4s</t>
  </si>
  <si>
    <t>11s</t>
  </si>
  <si>
    <t>USGS</t>
  </si>
  <si>
    <t>AGENCY</t>
  </si>
  <si>
    <t>SITE NO</t>
  </si>
  <si>
    <t>DATE OF PEAK FLOW</t>
  </si>
  <si>
    <t>PEAK FLOW VALUE, Q, (CFS)</t>
  </si>
  <si>
    <t>Date of Peak Flow</t>
  </si>
  <si>
    <t>Peak Flow Value, Q, (cfs)</t>
  </si>
  <si>
    <t>Rank</t>
  </si>
  <si>
    <t>Ranked Peak Flow Values, Q, (cfs)</t>
  </si>
  <si>
    <t>log Q (cfs)</t>
  </si>
  <si>
    <t xml:space="preserve">Average </t>
  </si>
  <si>
    <t>Average</t>
  </si>
  <si>
    <t>(log Q – avg(logQ))^2</t>
  </si>
  <si>
    <t>(log Q – avg(logQ))^3</t>
  </si>
  <si>
    <t>Return Period [(n+1)/m]</t>
  </si>
  <si>
    <t>Return Period (Tr) [(n+1)/m]</t>
  </si>
  <si>
    <t>Exceedence Probability (1/Tr)</t>
  </si>
  <si>
    <t>Sum</t>
  </si>
  <si>
    <t>variance</t>
  </si>
  <si>
    <t>standard deviation</t>
  </si>
  <si>
    <t>skew coefficient</t>
  </si>
  <si>
    <t>Tr</t>
  </si>
  <si>
    <t>slope</t>
  </si>
  <si>
    <t>Q (cfs)</t>
  </si>
  <si>
    <t>Flood Frequency Calculations using log-Pearson Analysis III</t>
  </si>
  <si>
    <t>Return Period</t>
  </si>
  <si>
    <t>Skew Coefficient</t>
  </si>
  <si>
    <t>Discharge</t>
  </si>
  <si>
    <t>(years)</t>
  </si>
  <si>
    <t>Instantaneous Peaks (period of record WY 1991-2000)</t>
  </si>
  <si>
    <t>Average Daily Maximums (period of record WY 1991-2000)</t>
  </si>
  <si>
    <t>K(0.3460)</t>
  </si>
  <si>
    <t>Q (cfs) (Avg Daily Max)</t>
  </si>
  <si>
    <t>EXCEL</t>
  </si>
  <si>
    <t>FUNCTIONS</t>
  </si>
  <si>
    <t>VAR</t>
  </si>
  <si>
    <t>STDEV</t>
  </si>
  <si>
    <t>SKEW</t>
  </si>
  <si>
    <t>computed using the sample data for the Alsea at Tidewater gage station</t>
  </si>
  <si>
    <t>by the Interagency Advisory Committee on Water Data for mid-coast region of Oregon</t>
  </si>
  <si>
    <t>MAP BUTTON</t>
  </si>
  <si>
    <t>A</t>
  </si>
  <si>
    <t>B</t>
  </si>
  <si>
    <t>n</t>
  </si>
  <si>
    <t>Weighting factor (W):</t>
  </si>
  <si>
    <t>W</t>
  </si>
  <si>
    <r>
      <t>Skew coefficient (C</t>
    </r>
    <r>
      <rPr>
        <vertAlign val="subscript"/>
        <sz val="12"/>
        <rFont val="Arial"/>
        <family val="0"/>
      </rPr>
      <t>s</t>
    </r>
    <r>
      <rPr>
        <sz val="12"/>
        <rFont val="Arial"/>
        <family val="0"/>
      </rPr>
      <t>) based on logQ values for instantaneous peak flows</t>
    </r>
  </si>
  <si>
    <r>
      <t>C</t>
    </r>
    <r>
      <rPr>
        <b/>
        <vertAlign val="subscript"/>
        <sz val="12"/>
        <rFont val="Arial"/>
        <family val="0"/>
      </rPr>
      <t>s</t>
    </r>
  </si>
  <si>
    <t>(period of record WY 1991-2000)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</si>
</sst>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"/>
    <numFmt numFmtId="169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Geneva"/>
      <family val="0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bscript"/>
      <sz val="12"/>
      <name val="Arial"/>
      <family val="0"/>
    </font>
    <font>
      <sz val="12"/>
      <name val="Arial"/>
      <family val="0"/>
    </font>
    <font>
      <b/>
      <vertAlign val="subscript"/>
      <sz val="12"/>
      <name val="Arial"/>
      <family val="0"/>
    </font>
    <font>
      <sz val="12"/>
      <color indexed="10"/>
      <name val="Arial"/>
      <family val="0"/>
    </font>
    <font>
      <sz val="14"/>
      <name val="Arial"/>
      <family val="0"/>
    </font>
    <font>
      <vertAlign val="superscript"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14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Alignment="1">
      <alignment/>
    </xf>
    <xf numFmtId="164" fontId="1" fillId="2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168" fontId="0" fillId="2" borderId="0" xfId="0" applyNumberFormat="1" applyFill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0" fontId="1" fillId="2" borderId="0" xfId="0" applyFont="1" applyFill="1" applyAlignment="1">
      <alignment horizontal="center" wrapText="1"/>
    </xf>
    <xf numFmtId="2" fontId="0" fillId="2" borderId="0" xfId="0" applyNumberFormat="1" applyFill="1" applyAlignment="1">
      <alignment/>
    </xf>
    <xf numFmtId="2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8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/>
    </xf>
    <xf numFmtId="164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164" fontId="0" fillId="2" borderId="3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" fontId="0" fillId="2" borderId="2" xfId="0" applyNumberFormat="1" applyFill="1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0" xfId="23" applyFont="1">
      <alignment/>
      <protection/>
    </xf>
    <xf numFmtId="0" fontId="0" fillId="0" borderId="0" xfId="23">
      <alignment/>
      <protection/>
    </xf>
    <xf numFmtId="0" fontId="0" fillId="0" borderId="3" xfId="23" applyBorder="1" applyAlignment="1">
      <alignment horizontal="center"/>
      <protection/>
    </xf>
    <xf numFmtId="168" fontId="0" fillId="0" borderId="3" xfId="23" applyNumberFormat="1" applyBorder="1" applyAlignment="1">
      <alignment horizontal="center"/>
      <protection/>
    </xf>
    <xf numFmtId="0" fontId="0" fillId="0" borderId="1" xfId="23" applyBorder="1" applyAlignment="1">
      <alignment horizontal="center"/>
      <protection/>
    </xf>
    <xf numFmtId="168" fontId="3" fillId="0" borderId="1" xfId="22" applyNumberFormat="1" applyBorder="1" applyAlignment="1">
      <alignment horizontal="center"/>
      <protection/>
    </xf>
    <xf numFmtId="0" fontId="0" fillId="0" borderId="2" xfId="23" applyBorder="1">
      <alignment/>
      <protection/>
    </xf>
    <xf numFmtId="164" fontId="3" fillId="0" borderId="2" xfId="22" applyNumberFormat="1" applyBorder="1">
      <alignment/>
      <protection/>
    </xf>
    <xf numFmtId="1" fontId="3" fillId="0" borderId="2" xfId="22" applyNumberFormat="1" applyBorder="1">
      <alignment/>
      <protection/>
    </xf>
    <xf numFmtId="0" fontId="0" fillId="0" borderId="3" xfId="23" applyBorder="1">
      <alignment/>
      <protection/>
    </xf>
    <xf numFmtId="168" fontId="3" fillId="0" borderId="1" xfId="21" applyNumberFormat="1" applyBorder="1" applyAlignment="1">
      <alignment horizontal="center"/>
      <protection/>
    </xf>
    <xf numFmtId="164" fontId="3" fillId="0" borderId="2" xfId="21" applyNumberFormat="1" applyBorder="1">
      <alignment/>
      <protection/>
    </xf>
    <xf numFmtId="1" fontId="3" fillId="0" borderId="2" xfId="21" applyNumberFormat="1" applyBorder="1">
      <alignment/>
      <protection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168" fontId="8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168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169" fontId="4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0" borderId="0" xfId="0" applyFont="1" applyAlignment="1">
      <alignment wrapText="1"/>
    </xf>
    <xf numFmtId="168" fontId="3" fillId="0" borderId="1" xfId="22" applyNumberFormat="1" applyFont="1" applyBorder="1" applyAlignment="1">
      <alignment horizontal="center"/>
      <protection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center"/>
    </xf>
    <xf numFmtId="0" fontId="1" fillId="0" borderId="5" xfId="23" applyFont="1" applyBorder="1" applyAlignment="1">
      <alignment horizontal="center"/>
      <protection/>
    </xf>
    <xf numFmtId="0" fontId="1" fillId="0" borderId="6" xfId="23" applyFont="1" applyBorder="1" applyAlignment="1">
      <alignment horizontal="center"/>
      <protection/>
    </xf>
    <xf numFmtId="0" fontId="1" fillId="0" borderId="7" xfId="23" applyFont="1" applyBorder="1" applyAlignment="1">
      <alignment horizontal="center"/>
      <protection/>
    </xf>
    <xf numFmtId="0" fontId="0" fillId="0" borderId="8" xfId="23" applyFont="1" applyBorder="1" applyAlignment="1">
      <alignment horizontal="center"/>
      <protection/>
    </xf>
    <xf numFmtId="0" fontId="0" fillId="0" borderId="9" xfId="23" applyFont="1" applyBorder="1" applyAlignment="1">
      <alignment horizontal="center"/>
      <protection/>
    </xf>
    <xf numFmtId="0" fontId="0" fillId="0" borderId="10" xfId="23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al Tcomparison" xfId="21"/>
    <cellStyle name="Normal_Tstep15instant" xfId="22"/>
    <cellStyle name="Normal_USGSDATA.XL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chartsheet" Target="chartsheets/sheet1.xml" /><Relationship Id="rId17" Type="http://schemas.openxmlformats.org/officeDocument/2006/relationships/worksheet" Target="worksheets/sheet16.xml" /><Relationship Id="rId18" Type="http://schemas.openxmlformats.org/officeDocument/2006/relationships/chartsheet" Target="chartsheets/sheet2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Flood Frequency Analysis for Alsea River at Tidewater using Log-Pearson Type III Analysis using Instantaneous Peak Streamflow Values (WY 1991-2000)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'Step 15'!$C$5</c:f>
              <c:strCache>
                <c:ptCount val="1"/>
                <c:pt idx="0">
                  <c:v>Q (cfs)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'Step 15'!$A$6:$A$12</c:f>
              <c:numCache>
                <c:ptCount val="7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xVal>
          <c:yVal>
            <c:numRef>
              <c:f>'Step 15'!$C$6:$C$12</c:f>
              <c:numCache>
                <c:ptCount val="7"/>
                <c:pt idx="0">
                  <c:v>16058.48581778012</c:v>
                </c:pt>
                <c:pt idx="1">
                  <c:v>25206.164776652116</c:v>
                </c:pt>
                <c:pt idx="2">
                  <c:v>32035.0123075968</c:v>
                </c:pt>
                <c:pt idx="3">
                  <c:v>41478.58614946112</c:v>
                </c:pt>
                <c:pt idx="4">
                  <c:v>49082.186038791166</c:v>
                </c:pt>
                <c:pt idx="5">
                  <c:v>57179.050758444326</c:v>
                </c:pt>
                <c:pt idx="6">
                  <c:v>65812.59094570992</c:v>
                </c:pt>
              </c:numCache>
            </c:numRef>
          </c:yVal>
          <c:smooth val="1"/>
        </c:ser>
        <c:axId val="23997257"/>
        <c:axId val="14648722"/>
      </c:scatterChart>
      <c:valAx>
        <c:axId val="2399725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Return Period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648722"/>
        <c:crosses val="autoZero"/>
        <c:crossBetween val="midCat"/>
        <c:dispUnits/>
      </c:valAx>
      <c:valAx>
        <c:axId val="14648722"/>
        <c:scaling>
          <c:logBase val="10"/>
          <c:orientation val="minMax"/>
          <c:max val="100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39972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Flood Frequency Analysis for Alsea River at Tidewater using Log-Pearson Type III Analysis 
(WY 1991-2000)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325"/>
          <c:w val="0.95025"/>
          <c:h val="0.76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'comparison table'!$C$5</c:f>
              <c:strCache>
                <c:ptCount val="1"/>
                <c:pt idx="0">
                  <c:v>Q (cfs) (Instant Peaks)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'comparison table'!$A$6:$A$12</c:f>
              <c:numCache>
                <c:ptCount val="7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xVal>
          <c:yVal>
            <c:numRef>
              <c:f>'comparison table'!$C$6:$C$12</c:f>
              <c:numCache>
                <c:ptCount val="7"/>
                <c:pt idx="0">
                  <c:v>16058.48581778012</c:v>
                </c:pt>
                <c:pt idx="1">
                  <c:v>25206.164776652116</c:v>
                </c:pt>
                <c:pt idx="2">
                  <c:v>32035.0123075968</c:v>
                </c:pt>
                <c:pt idx="3">
                  <c:v>41478.58614946112</c:v>
                </c:pt>
                <c:pt idx="4">
                  <c:v>49082.186038791166</c:v>
                </c:pt>
                <c:pt idx="5">
                  <c:v>57179.050758444326</c:v>
                </c:pt>
                <c:pt idx="6">
                  <c:v>65812.59094570992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'comparison table'!$C$19</c:f>
              <c:strCache>
                <c:ptCount val="1"/>
                <c:pt idx="0">
                  <c:v>Q (cfs) (Avg Daily 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'comparison table'!$A$20:$A$26</c:f>
              <c:numCache>
                <c:ptCount val="7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xVal>
          <c:yVal>
            <c:numRef>
              <c:f>'comparison table'!$C$20:$C$26</c:f>
              <c:numCache>
                <c:ptCount val="7"/>
                <c:pt idx="0">
                  <c:v>12840.93657544811</c:v>
                </c:pt>
                <c:pt idx="1">
                  <c:v>20840.665367064914</c:v>
                </c:pt>
                <c:pt idx="2">
                  <c:v>27345.92251996094</c:v>
                </c:pt>
                <c:pt idx="3">
                  <c:v>37053.04577948341</c:v>
                </c:pt>
                <c:pt idx="4">
                  <c:v>45463.32253115989</c:v>
                </c:pt>
                <c:pt idx="5">
                  <c:v>54924.927823036545</c:v>
                </c:pt>
                <c:pt idx="6">
                  <c:v>65607.8454744376</c:v>
                </c:pt>
              </c:numCache>
            </c:numRef>
          </c:yVal>
          <c:smooth val="1"/>
        </c:ser>
        <c:axId val="64729635"/>
        <c:axId val="45695804"/>
      </c:scatterChart>
      <c:valAx>
        <c:axId val="6472963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Return Period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5695804"/>
        <c:crosses val="autoZero"/>
        <c:crossBetween val="midCat"/>
        <c:dispUnits/>
      </c:valAx>
      <c:valAx>
        <c:axId val="45695804"/>
        <c:scaling>
          <c:logBase val="10"/>
          <c:orientation val="minMax"/>
          <c:max val="100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47296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725"/>
          <c:y val="0.95525"/>
          <c:w val="0.4385"/>
          <c:h val="0.03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B12" sqref="B12"/>
    </sheetView>
  </sheetViews>
  <sheetFormatPr defaultColWidth="9.140625" defaultRowHeight="12.75"/>
  <cols>
    <col min="1" max="1" width="10.00390625" style="0" bestFit="1" customWidth="1"/>
    <col min="2" max="2" width="9.00390625" style="0" bestFit="1" customWidth="1"/>
    <col min="3" max="3" width="10.140625" style="0" bestFit="1" customWidth="1"/>
    <col min="4" max="4" width="8.140625" style="0" bestFit="1" customWidth="1"/>
    <col min="5" max="5" width="8.8515625" style="0" customWidth="1"/>
    <col min="6" max="6" width="8.00390625" style="0" bestFit="1" customWidth="1"/>
    <col min="7" max="7" width="7.421875" style="0" bestFit="1" customWidth="1"/>
    <col min="8" max="8" width="10.421875" style="0" bestFit="1" customWidth="1"/>
    <col min="9" max="9" width="11.421875" style="0" bestFit="1" customWidth="1"/>
    <col min="10" max="10" width="5.421875" style="0" bestFit="1" customWidth="1"/>
    <col min="11" max="11" width="6.140625" style="0" bestFit="1" customWidth="1"/>
    <col min="12" max="12" width="10.421875" style="0" bestFit="1" customWidth="1"/>
    <col min="13" max="13" width="13.7109375" style="0" bestFit="1" customWidth="1"/>
    <col min="14" max="16384" width="8.8515625" style="0" customWidth="1"/>
  </cols>
  <sheetData>
    <row r="1" spans="1:13" ht="12.75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  <c r="J1" t="s">
        <v>27</v>
      </c>
      <c r="K1" t="s">
        <v>28</v>
      </c>
      <c r="L1" t="s">
        <v>29</v>
      </c>
      <c r="M1" t="s">
        <v>30</v>
      </c>
    </row>
    <row r="2" spans="1:13" ht="12.75">
      <c r="A2" t="s">
        <v>31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35</v>
      </c>
      <c r="H2" t="s">
        <v>37</v>
      </c>
      <c r="I2" t="s">
        <v>38</v>
      </c>
      <c r="J2" t="s">
        <v>33</v>
      </c>
      <c r="K2" t="s">
        <v>34</v>
      </c>
      <c r="L2" t="s">
        <v>35</v>
      </c>
      <c r="M2" t="s">
        <v>39</v>
      </c>
    </row>
    <row r="3" spans="1:7" ht="12.75">
      <c r="A3" t="s">
        <v>40</v>
      </c>
      <c r="B3">
        <v>14306500</v>
      </c>
      <c r="C3" s="1">
        <v>33202</v>
      </c>
      <c r="E3">
        <v>8600</v>
      </c>
      <c r="G3">
        <v>11.64</v>
      </c>
    </row>
    <row r="4" spans="1:7" ht="12.75">
      <c r="A4" t="s">
        <v>40</v>
      </c>
      <c r="B4">
        <v>14306500</v>
      </c>
      <c r="C4" s="1">
        <v>33654</v>
      </c>
      <c r="E4">
        <v>11700</v>
      </c>
      <c r="G4">
        <v>13.83</v>
      </c>
    </row>
    <row r="5" spans="1:7" ht="12.75">
      <c r="A5" t="s">
        <v>40</v>
      </c>
      <c r="B5">
        <v>14306500</v>
      </c>
      <c r="C5" s="1">
        <v>33989</v>
      </c>
      <c r="E5">
        <v>10100</v>
      </c>
      <c r="G5">
        <v>12.77</v>
      </c>
    </row>
    <row r="6" spans="1:7" ht="12.75">
      <c r="A6" t="s">
        <v>40</v>
      </c>
      <c r="B6">
        <v>14306500</v>
      </c>
      <c r="C6" s="1">
        <v>34389</v>
      </c>
      <c r="E6">
        <v>10400</v>
      </c>
      <c r="G6">
        <v>13.06</v>
      </c>
    </row>
    <row r="7" spans="1:7" ht="12.75">
      <c r="A7" t="s">
        <v>40</v>
      </c>
      <c r="B7">
        <v>14306500</v>
      </c>
      <c r="C7" s="1">
        <v>34713</v>
      </c>
      <c r="E7">
        <v>16600</v>
      </c>
      <c r="G7">
        <v>16.73</v>
      </c>
    </row>
    <row r="8" spans="1:7" ht="12.75">
      <c r="A8" t="s">
        <v>40</v>
      </c>
      <c r="B8">
        <v>14306500</v>
      </c>
      <c r="C8" s="1">
        <v>35102</v>
      </c>
      <c r="D8" s="2">
        <v>0.6041666666666666</v>
      </c>
      <c r="E8">
        <v>32100</v>
      </c>
      <c r="G8">
        <v>23.88</v>
      </c>
    </row>
    <row r="9" spans="1:7" ht="12.75">
      <c r="A9" t="s">
        <v>40</v>
      </c>
      <c r="B9">
        <v>14306500</v>
      </c>
      <c r="C9" s="1">
        <v>35388</v>
      </c>
      <c r="D9" s="2">
        <v>0.4375</v>
      </c>
      <c r="E9">
        <v>28200</v>
      </c>
      <c r="G9">
        <v>22.28</v>
      </c>
    </row>
    <row r="10" spans="1:7" ht="12.75">
      <c r="A10" t="s">
        <v>40</v>
      </c>
      <c r="B10">
        <v>14306500</v>
      </c>
      <c r="C10" s="1">
        <v>35781</v>
      </c>
      <c r="D10" s="2">
        <v>0.08333333333333333</v>
      </c>
      <c r="E10">
        <v>10200</v>
      </c>
      <c r="G10">
        <v>12.79</v>
      </c>
    </row>
    <row r="11" spans="1:7" ht="12.75">
      <c r="A11" t="s">
        <v>40</v>
      </c>
      <c r="B11">
        <v>14306500</v>
      </c>
      <c r="C11" s="1">
        <v>36157</v>
      </c>
      <c r="D11" s="2">
        <v>0.5208333333333334</v>
      </c>
      <c r="E11">
        <v>32500</v>
      </c>
      <c r="G11">
        <v>24.04</v>
      </c>
    </row>
    <row r="12" spans="1:7" ht="12.75">
      <c r="A12" t="s">
        <v>40</v>
      </c>
      <c r="B12">
        <v>14306500</v>
      </c>
      <c r="C12" s="1">
        <v>36490</v>
      </c>
      <c r="D12" s="2">
        <v>0.22916666666666666</v>
      </c>
      <c r="E12">
        <v>23200</v>
      </c>
      <c r="G12">
        <v>20.04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pane ySplit="1" topLeftCell="BM2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1" max="1" width="5.28125" style="0" bestFit="1" customWidth="1"/>
    <col min="2" max="2" width="11.140625" style="0" customWidth="1"/>
    <col min="3" max="3" width="19.140625" style="0" customWidth="1"/>
    <col min="4" max="4" width="9.421875" style="0" bestFit="1" customWidth="1"/>
    <col min="5" max="5" width="13.8515625" style="0" customWidth="1"/>
    <col min="6" max="6" width="14.00390625" style="0" customWidth="1"/>
    <col min="7" max="7" width="15.421875" style="0" bestFit="1" customWidth="1"/>
    <col min="8" max="8" width="12.421875" style="0" customWidth="1"/>
    <col min="9" max="16384" width="8.8515625" style="0" customWidth="1"/>
  </cols>
  <sheetData>
    <row r="1" spans="1:8" ht="39">
      <c r="A1" s="3" t="s">
        <v>47</v>
      </c>
      <c r="B1" s="11" t="s">
        <v>45</v>
      </c>
      <c r="C1" s="11" t="s">
        <v>48</v>
      </c>
      <c r="D1" s="3" t="s">
        <v>49</v>
      </c>
      <c r="E1" s="15" t="s">
        <v>52</v>
      </c>
      <c r="F1" s="15" t="s">
        <v>53</v>
      </c>
      <c r="G1" s="11" t="s">
        <v>55</v>
      </c>
      <c r="H1" s="11" t="s">
        <v>56</v>
      </c>
    </row>
    <row r="2" spans="1:8" ht="12.75">
      <c r="A2">
        <v>1</v>
      </c>
      <c r="B2" s="1">
        <v>36490</v>
      </c>
      <c r="C2">
        <v>23200</v>
      </c>
      <c r="D2" s="9">
        <f aca="true" t="shared" si="0" ref="D2:D11">LOG(C2)</f>
        <v>4.365487984890899</v>
      </c>
      <c r="E2" s="16">
        <f aca="true" t="shared" si="1" ref="E2:E11">(D2-$D$13)^2</f>
        <v>0.024586461917717618</v>
      </c>
      <c r="F2" s="16">
        <f aca="true" t="shared" si="2" ref="F2:F11">(D2-$D$13)^3</f>
        <v>0.003855174627164963</v>
      </c>
      <c r="G2" s="19">
        <f aca="true" t="shared" si="3" ref="G2:G11">(10+1)/A2</f>
        <v>11</v>
      </c>
      <c r="H2" s="9">
        <f aca="true" t="shared" si="4" ref="H2:H11">1/G2</f>
        <v>0.09090909090909091</v>
      </c>
    </row>
    <row r="3" spans="1:8" ht="12.75">
      <c r="A3">
        <v>2</v>
      </c>
      <c r="B3" s="1">
        <v>36157</v>
      </c>
      <c r="C3">
        <v>32500</v>
      </c>
      <c r="D3" s="9">
        <f t="shared" si="0"/>
        <v>4.511883360978874</v>
      </c>
      <c r="E3" s="16">
        <f t="shared" si="1"/>
        <v>0.09192786519051986</v>
      </c>
      <c r="F3" s="16">
        <f t="shared" si="2"/>
        <v>0.02787216871162371</v>
      </c>
      <c r="G3" s="19">
        <f t="shared" si="3"/>
        <v>5.5</v>
      </c>
      <c r="H3" s="9">
        <f t="shared" si="4"/>
        <v>0.18181818181818182</v>
      </c>
    </row>
    <row r="4" spans="1:8" ht="12.75">
      <c r="A4">
        <v>3</v>
      </c>
      <c r="B4" s="1">
        <v>35781</v>
      </c>
      <c r="C4">
        <v>10200</v>
      </c>
      <c r="D4" s="9">
        <f t="shared" si="0"/>
        <v>4.008600171761918</v>
      </c>
      <c r="E4" s="16">
        <f t="shared" si="1"/>
        <v>0.040034849781283494</v>
      </c>
      <c r="F4" s="16">
        <f t="shared" si="2"/>
        <v>-0.008010457211255593</v>
      </c>
      <c r="G4" s="19">
        <f t="shared" si="3"/>
        <v>3.6666666666666665</v>
      </c>
      <c r="H4" s="9">
        <f t="shared" si="4"/>
        <v>0.27272727272727276</v>
      </c>
    </row>
    <row r="5" spans="1:8" ht="12.75">
      <c r="A5">
        <v>4</v>
      </c>
      <c r="B5" s="1">
        <v>35388</v>
      </c>
      <c r="C5">
        <v>28200</v>
      </c>
      <c r="D5" s="9">
        <f t="shared" si="0"/>
        <v>4.450249108319361</v>
      </c>
      <c r="E5" s="16">
        <f t="shared" si="1"/>
        <v>0.0583521182311705</v>
      </c>
      <c r="F5" s="16">
        <f t="shared" si="2"/>
        <v>0.01409564452688919</v>
      </c>
      <c r="G5" s="19">
        <f t="shared" si="3"/>
        <v>2.75</v>
      </c>
      <c r="H5" s="9">
        <f t="shared" si="4"/>
        <v>0.36363636363636365</v>
      </c>
    </row>
    <row r="6" spans="1:8" ht="12.75">
      <c r="A6">
        <v>5</v>
      </c>
      <c r="B6" s="1">
        <v>35102</v>
      </c>
      <c r="C6">
        <v>32100</v>
      </c>
      <c r="D6" s="9">
        <f t="shared" si="0"/>
        <v>4.506505032404872</v>
      </c>
      <c r="E6" s="16">
        <f t="shared" si="1"/>
        <v>0.08869541528744534</v>
      </c>
      <c r="F6" s="16">
        <f t="shared" si="2"/>
        <v>0.02641506947372766</v>
      </c>
      <c r="G6" s="19">
        <f t="shared" si="3"/>
        <v>2.2</v>
      </c>
      <c r="H6" s="9">
        <f t="shared" si="4"/>
        <v>0.45454545454545453</v>
      </c>
    </row>
    <row r="7" spans="1:8" ht="12.75">
      <c r="A7">
        <v>6</v>
      </c>
      <c r="B7" s="1">
        <v>34713</v>
      </c>
      <c r="C7">
        <v>16600</v>
      </c>
      <c r="D7" s="9">
        <f t="shared" si="0"/>
        <v>4.220108088040055</v>
      </c>
      <c r="E7" s="16">
        <f t="shared" si="1"/>
        <v>0.0001304349191773173</v>
      </c>
      <c r="F7" s="16">
        <f t="shared" si="2"/>
        <v>1.4896725327689975E-06</v>
      </c>
      <c r="G7" s="19">
        <f t="shared" si="3"/>
        <v>1.8333333333333333</v>
      </c>
      <c r="H7" s="9">
        <f t="shared" si="4"/>
        <v>0.5454545454545455</v>
      </c>
    </row>
    <row r="8" spans="1:8" ht="12.75">
      <c r="A8">
        <v>7</v>
      </c>
      <c r="B8" s="1">
        <v>34389</v>
      </c>
      <c r="C8">
        <v>10400</v>
      </c>
      <c r="D8" s="9">
        <f t="shared" si="0"/>
        <v>4.017033339298781</v>
      </c>
      <c r="E8" s="16">
        <f t="shared" si="1"/>
        <v>0.036731231930949876</v>
      </c>
      <c r="F8" s="16">
        <f t="shared" si="2"/>
        <v>-0.0070396852452453765</v>
      </c>
      <c r="G8" s="19">
        <f t="shared" si="3"/>
        <v>1.5714285714285714</v>
      </c>
      <c r="H8" s="9">
        <f t="shared" si="4"/>
        <v>0.6363636363636364</v>
      </c>
    </row>
    <row r="9" spans="1:8" ht="12.75">
      <c r="A9">
        <v>8</v>
      </c>
      <c r="B9" s="1">
        <v>33989</v>
      </c>
      <c r="C9">
        <v>10100</v>
      </c>
      <c r="D9" s="9">
        <f t="shared" si="0"/>
        <v>4.004321373782642</v>
      </c>
      <c r="E9" s="16">
        <f t="shared" si="1"/>
        <v>0.0417654224986859</v>
      </c>
      <c r="F9" s="16">
        <f t="shared" si="2"/>
        <v>-0.008535428302502573</v>
      </c>
      <c r="G9" s="19">
        <f t="shared" si="3"/>
        <v>1.375</v>
      </c>
      <c r="H9" s="9">
        <f t="shared" si="4"/>
        <v>0.7272727272727273</v>
      </c>
    </row>
    <row r="10" spans="1:8" ht="12.75">
      <c r="A10">
        <v>9</v>
      </c>
      <c r="B10" s="1">
        <v>33654</v>
      </c>
      <c r="C10">
        <v>11700</v>
      </c>
      <c r="D10" s="9">
        <f t="shared" si="0"/>
        <v>4.068185861746161</v>
      </c>
      <c r="E10" s="16">
        <f t="shared" si="1"/>
        <v>0.01974064775765868</v>
      </c>
      <c r="F10" s="16">
        <f t="shared" si="2"/>
        <v>-0.0027735889528488367</v>
      </c>
      <c r="G10" s="19">
        <f t="shared" si="3"/>
        <v>1.2222222222222223</v>
      </c>
      <c r="H10" s="9">
        <f t="shared" si="4"/>
        <v>0.8181818181818181</v>
      </c>
    </row>
    <row r="11" spans="1:8" ht="12.75">
      <c r="A11">
        <v>10</v>
      </c>
      <c r="B11" s="1">
        <v>33202</v>
      </c>
      <c r="C11">
        <v>8600</v>
      </c>
      <c r="D11" s="9">
        <f t="shared" si="0"/>
        <v>3.934498451243568</v>
      </c>
      <c r="E11" s="16">
        <f t="shared" si="1"/>
        <v>0.07517951230498297</v>
      </c>
      <c r="F11" s="16">
        <f t="shared" si="2"/>
        <v>-0.020613382218392283</v>
      </c>
      <c r="G11" s="19">
        <f t="shared" si="3"/>
        <v>1.1</v>
      </c>
      <c r="H11" s="9">
        <f t="shared" si="4"/>
        <v>0.9090909090909091</v>
      </c>
    </row>
    <row r="12" spans="3:6" ht="12.75">
      <c r="C12" s="3" t="s">
        <v>50</v>
      </c>
      <c r="D12" s="3" t="s">
        <v>51</v>
      </c>
      <c r="E12" s="5" t="s">
        <v>57</v>
      </c>
      <c r="F12" s="5" t="s">
        <v>57</v>
      </c>
    </row>
    <row r="13" spans="3:6" ht="12.75">
      <c r="C13" s="14">
        <f>AVERAGE(C2:C11)</f>
        <v>18360</v>
      </c>
      <c r="D13" s="14">
        <f>AVERAGE(D2:D11)</f>
        <v>4.208687277246713</v>
      </c>
      <c r="E13" s="8">
        <f>SUM(E2:E11)</f>
        <v>0.47714395981959157</v>
      </c>
      <c r="F13" s="8">
        <f>SUM(F2:F11)</f>
        <v>0.02526700508169364</v>
      </c>
    </row>
  </sheetData>
  <printOptions/>
  <pageMargins left="0.75" right="0.75" top="1" bottom="1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pane ySplit="1" topLeftCell="BM2" activePane="bottomLeft" state="frozen"/>
      <selection pane="topLeft" activeCell="A1" sqref="A1"/>
      <selection pane="bottomLeft" activeCell="G27" sqref="G27"/>
    </sheetView>
  </sheetViews>
  <sheetFormatPr defaultColWidth="9.140625" defaultRowHeight="12.75"/>
  <cols>
    <col min="1" max="1" width="5.28125" style="0" bestFit="1" customWidth="1"/>
    <col min="2" max="2" width="11.140625" style="0" customWidth="1"/>
    <col min="3" max="3" width="19.28125" style="0" customWidth="1"/>
    <col min="4" max="4" width="11.00390625" style="0" customWidth="1"/>
    <col min="5" max="5" width="18.8515625" style="0" customWidth="1"/>
    <col min="6" max="6" width="11.7109375" style="0" bestFit="1" customWidth="1"/>
    <col min="7" max="7" width="15.421875" style="0" bestFit="1" customWidth="1"/>
    <col min="8" max="8" width="12.421875" style="0" customWidth="1"/>
    <col min="9" max="16384" width="8.8515625" style="0" customWidth="1"/>
  </cols>
  <sheetData>
    <row r="1" spans="1:8" ht="47.25">
      <c r="A1" s="3" t="s">
        <v>47</v>
      </c>
      <c r="B1" s="11" t="s">
        <v>45</v>
      </c>
      <c r="C1" s="11" t="s">
        <v>48</v>
      </c>
      <c r="D1" s="3" t="s">
        <v>49</v>
      </c>
      <c r="E1" s="15" t="s">
        <v>52</v>
      </c>
      <c r="F1" s="15" t="s">
        <v>53</v>
      </c>
      <c r="G1" s="11" t="s">
        <v>55</v>
      </c>
      <c r="H1" s="11" t="s">
        <v>56</v>
      </c>
    </row>
    <row r="2" spans="1:8" ht="12.75">
      <c r="A2">
        <v>1</v>
      </c>
      <c r="B2" s="1">
        <v>36490</v>
      </c>
      <c r="C2">
        <v>23200</v>
      </c>
      <c r="D2" s="9">
        <f aca="true" t="shared" si="0" ref="D2:D11">LOG(C2)</f>
        <v>4.365487984890899</v>
      </c>
      <c r="E2" s="16">
        <f aca="true" t="shared" si="1" ref="E2:E11">(D2-$D$13)^2</f>
        <v>0.024586461917717618</v>
      </c>
      <c r="F2" s="16">
        <f aca="true" t="shared" si="2" ref="F2:F11">(D2-$D$13)^3</f>
        <v>0.003855174627164963</v>
      </c>
      <c r="G2" s="19">
        <f aca="true" t="shared" si="3" ref="G2:G11">(10+1)/A2</f>
        <v>11</v>
      </c>
      <c r="H2" s="9">
        <f aca="true" t="shared" si="4" ref="H2:H11">1/G2</f>
        <v>0.09090909090909091</v>
      </c>
    </row>
    <row r="3" spans="1:8" ht="12.75">
      <c r="A3">
        <v>2</v>
      </c>
      <c r="B3" s="1">
        <v>36157</v>
      </c>
      <c r="C3">
        <v>32500</v>
      </c>
      <c r="D3" s="9">
        <f t="shared" si="0"/>
        <v>4.511883360978874</v>
      </c>
      <c r="E3" s="16">
        <f t="shared" si="1"/>
        <v>0.09192786519051986</v>
      </c>
      <c r="F3" s="16">
        <f t="shared" si="2"/>
        <v>0.02787216871162371</v>
      </c>
      <c r="G3" s="19">
        <f t="shared" si="3"/>
        <v>5.5</v>
      </c>
      <c r="H3" s="9">
        <f t="shared" si="4"/>
        <v>0.18181818181818182</v>
      </c>
    </row>
    <row r="4" spans="1:8" ht="12.75">
      <c r="A4">
        <v>3</v>
      </c>
      <c r="B4" s="1">
        <v>35781</v>
      </c>
      <c r="C4">
        <v>10200</v>
      </c>
      <c r="D4" s="9">
        <f t="shared" si="0"/>
        <v>4.008600171761918</v>
      </c>
      <c r="E4" s="16">
        <f t="shared" si="1"/>
        <v>0.040034849781283494</v>
      </c>
      <c r="F4" s="16">
        <f t="shared" si="2"/>
        <v>-0.008010457211255593</v>
      </c>
      <c r="G4" s="19">
        <f t="shared" si="3"/>
        <v>3.6666666666666665</v>
      </c>
      <c r="H4" s="9">
        <f t="shared" si="4"/>
        <v>0.27272727272727276</v>
      </c>
    </row>
    <row r="5" spans="1:8" ht="12.75">
      <c r="A5">
        <v>4</v>
      </c>
      <c r="B5" s="1">
        <v>35388</v>
      </c>
      <c r="C5">
        <v>28200</v>
      </c>
      <c r="D5" s="9">
        <f t="shared" si="0"/>
        <v>4.450249108319361</v>
      </c>
      <c r="E5" s="16">
        <f t="shared" si="1"/>
        <v>0.0583521182311705</v>
      </c>
      <c r="F5" s="16">
        <f t="shared" si="2"/>
        <v>0.01409564452688919</v>
      </c>
      <c r="G5" s="19">
        <f t="shared" si="3"/>
        <v>2.75</v>
      </c>
      <c r="H5" s="9">
        <f t="shared" si="4"/>
        <v>0.36363636363636365</v>
      </c>
    </row>
    <row r="6" spans="1:8" ht="12.75">
      <c r="A6">
        <v>5</v>
      </c>
      <c r="B6" s="1">
        <v>35102</v>
      </c>
      <c r="C6">
        <v>32100</v>
      </c>
      <c r="D6" s="9">
        <f t="shared" si="0"/>
        <v>4.506505032404872</v>
      </c>
      <c r="E6" s="16">
        <f t="shared" si="1"/>
        <v>0.08869541528744534</v>
      </c>
      <c r="F6" s="16">
        <f t="shared" si="2"/>
        <v>0.02641506947372766</v>
      </c>
      <c r="G6" s="19">
        <f t="shared" si="3"/>
        <v>2.2</v>
      </c>
      <c r="H6" s="9">
        <f t="shared" si="4"/>
        <v>0.45454545454545453</v>
      </c>
    </row>
    <row r="7" spans="1:8" ht="12.75">
      <c r="A7">
        <v>6</v>
      </c>
      <c r="B7" s="1">
        <v>34713</v>
      </c>
      <c r="C7">
        <v>16600</v>
      </c>
      <c r="D7" s="9">
        <f t="shared" si="0"/>
        <v>4.220108088040055</v>
      </c>
      <c r="E7" s="16">
        <f t="shared" si="1"/>
        <v>0.0001304349191773173</v>
      </c>
      <c r="F7" s="16">
        <f t="shared" si="2"/>
        <v>1.4896725327689975E-06</v>
      </c>
      <c r="G7" s="19">
        <f t="shared" si="3"/>
        <v>1.8333333333333333</v>
      </c>
      <c r="H7" s="9">
        <f t="shared" si="4"/>
        <v>0.5454545454545455</v>
      </c>
    </row>
    <row r="8" spans="1:8" ht="12.75">
      <c r="A8">
        <v>7</v>
      </c>
      <c r="B8" s="1">
        <v>34389</v>
      </c>
      <c r="C8">
        <v>10400</v>
      </c>
      <c r="D8" s="9">
        <f t="shared" si="0"/>
        <v>4.017033339298781</v>
      </c>
      <c r="E8" s="16">
        <f t="shared" si="1"/>
        <v>0.036731231930949876</v>
      </c>
      <c r="F8" s="16">
        <f t="shared" si="2"/>
        <v>-0.0070396852452453765</v>
      </c>
      <c r="G8" s="19">
        <f t="shared" si="3"/>
        <v>1.5714285714285714</v>
      </c>
      <c r="H8" s="9">
        <f t="shared" si="4"/>
        <v>0.6363636363636364</v>
      </c>
    </row>
    <row r="9" spans="1:8" ht="12.75">
      <c r="A9">
        <v>8</v>
      </c>
      <c r="B9" s="1">
        <v>33989</v>
      </c>
      <c r="C9">
        <v>10100</v>
      </c>
      <c r="D9" s="9">
        <f t="shared" si="0"/>
        <v>4.004321373782642</v>
      </c>
      <c r="E9" s="16">
        <f t="shared" si="1"/>
        <v>0.0417654224986859</v>
      </c>
      <c r="F9" s="16">
        <f t="shared" si="2"/>
        <v>-0.008535428302502573</v>
      </c>
      <c r="G9" s="19">
        <f t="shared" si="3"/>
        <v>1.375</v>
      </c>
      <c r="H9" s="9">
        <f t="shared" si="4"/>
        <v>0.7272727272727273</v>
      </c>
    </row>
    <row r="10" spans="1:8" ht="12.75">
      <c r="A10">
        <v>9</v>
      </c>
      <c r="B10" s="1">
        <v>33654</v>
      </c>
      <c r="C10">
        <v>11700</v>
      </c>
      <c r="D10" s="9">
        <f t="shared" si="0"/>
        <v>4.068185861746161</v>
      </c>
      <c r="E10" s="16">
        <f t="shared" si="1"/>
        <v>0.01974064775765868</v>
      </c>
      <c r="F10" s="16">
        <f t="shared" si="2"/>
        <v>-0.0027735889528488367</v>
      </c>
      <c r="G10" s="19">
        <f t="shared" si="3"/>
        <v>1.2222222222222223</v>
      </c>
      <c r="H10" s="9">
        <f t="shared" si="4"/>
        <v>0.8181818181818181</v>
      </c>
    </row>
    <row r="11" spans="1:8" ht="12.75">
      <c r="A11">
        <v>10</v>
      </c>
      <c r="B11" s="1">
        <v>33202</v>
      </c>
      <c r="C11">
        <v>8600</v>
      </c>
      <c r="D11" s="9">
        <f t="shared" si="0"/>
        <v>3.934498451243568</v>
      </c>
      <c r="E11" s="16">
        <f t="shared" si="1"/>
        <v>0.07517951230498297</v>
      </c>
      <c r="F11" s="16">
        <f t="shared" si="2"/>
        <v>-0.020613382218392283</v>
      </c>
      <c r="G11" s="19">
        <f t="shared" si="3"/>
        <v>1.1</v>
      </c>
      <c r="H11" s="9">
        <f t="shared" si="4"/>
        <v>0.9090909090909091</v>
      </c>
    </row>
    <row r="12" spans="3:6" ht="12.75">
      <c r="C12" s="3" t="s">
        <v>50</v>
      </c>
      <c r="D12" s="3" t="s">
        <v>51</v>
      </c>
      <c r="E12" s="3" t="s">
        <v>57</v>
      </c>
      <c r="F12" s="3" t="s">
        <v>57</v>
      </c>
    </row>
    <row r="13" spans="3:6" ht="12.75">
      <c r="C13" s="14">
        <f>AVERAGE(C2:C11)</f>
        <v>18360</v>
      </c>
      <c r="D13" s="14">
        <f>AVERAGE(D2:D11)</f>
        <v>4.208687277246713</v>
      </c>
      <c r="E13" s="9">
        <f>SUM(E2:E11)</f>
        <v>0.47714395981959157</v>
      </c>
      <c r="F13" s="9">
        <f>SUM(F2:F11)</f>
        <v>0.02526700508169364</v>
      </c>
    </row>
    <row r="15" ht="12.75">
      <c r="D15" s="50" t="s">
        <v>73</v>
      </c>
    </row>
    <row r="16" ht="13.5" thickBot="1">
      <c r="D16" s="51" t="s">
        <v>74</v>
      </c>
    </row>
    <row r="17" spans="4:6" ht="13.5" thickTop="1">
      <c r="D17" s="16" t="s">
        <v>75</v>
      </c>
      <c r="E17" s="20" t="s">
        <v>58</v>
      </c>
      <c r="F17" s="13">
        <f>$E$13/(10-1)</f>
        <v>0.053015995535510174</v>
      </c>
    </row>
    <row r="18" spans="4:6" ht="12.75">
      <c r="D18" s="16" t="s">
        <v>76</v>
      </c>
      <c r="E18" s="20" t="s">
        <v>59</v>
      </c>
      <c r="F18" s="13">
        <f>$F$17^(1/2)</f>
        <v>0.2302520261268295</v>
      </c>
    </row>
    <row r="19" spans="4:6" ht="12.75">
      <c r="D19" s="16" t="s">
        <v>77</v>
      </c>
      <c r="E19" s="20" t="s">
        <v>60</v>
      </c>
      <c r="F19" s="13">
        <f>(10*$F$13)/((10-1)*(10-2)*($F$18^3))</f>
        <v>0.287482153696835</v>
      </c>
    </row>
  </sheetData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I20" sqref="I20"/>
    </sheetView>
  </sheetViews>
  <sheetFormatPr defaultColWidth="9.140625" defaultRowHeight="12.75"/>
  <cols>
    <col min="1" max="1" width="20.7109375" style="0" bestFit="1" customWidth="1"/>
    <col min="2" max="2" width="13.28125" style="0" customWidth="1"/>
    <col min="3" max="16384" width="11.421875" style="0" customWidth="1"/>
  </cols>
  <sheetData>
    <row r="2" spans="1:9" ht="19.5">
      <c r="A2" s="66" t="s">
        <v>86</v>
      </c>
      <c r="B2" s="66"/>
      <c r="C2" s="66"/>
      <c r="D2" s="66"/>
      <c r="E2" s="66"/>
      <c r="F2" s="66"/>
      <c r="G2" s="66"/>
      <c r="I2" s="52"/>
    </row>
    <row r="3" spans="1:9" ht="18.75">
      <c r="A3" s="67" t="s">
        <v>78</v>
      </c>
      <c r="B3" s="67"/>
      <c r="C3" s="67"/>
      <c r="D3" s="67"/>
      <c r="E3" s="67"/>
      <c r="F3" s="67"/>
      <c r="G3" s="67"/>
      <c r="H3" s="53" t="s">
        <v>87</v>
      </c>
      <c r="I3" s="54">
        <v>0.2875</v>
      </c>
    </row>
    <row r="4" spans="8:9" ht="15.75">
      <c r="H4" s="53"/>
      <c r="I4" s="55"/>
    </row>
    <row r="5" spans="1:9" ht="19.5">
      <c r="A5" s="68" t="s">
        <v>0</v>
      </c>
      <c r="B5" s="68"/>
      <c r="C5" s="68"/>
      <c r="D5" s="68"/>
      <c r="E5" s="68"/>
      <c r="F5" s="68"/>
      <c r="G5" s="68"/>
      <c r="H5" s="57"/>
      <c r="I5" s="58"/>
    </row>
    <row r="6" spans="1:9" ht="18.75">
      <c r="A6" s="68" t="s">
        <v>79</v>
      </c>
      <c r="B6" s="68"/>
      <c r="C6" s="68"/>
      <c r="D6" s="68"/>
      <c r="E6" s="68"/>
      <c r="F6" s="68"/>
      <c r="G6" s="68"/>
      <c r="H6" s="57" t="s">
        <v>1</v>
      </c>
      <c r="I6" s="59">
        <v>0</v>
      </c>
    </row>
    <row r="7" spans="1:9" ht="15.75">
      <c r="A7" s="60" t="s">
        <v>80</v>
      </c>
      <c r="B7" s="56"/>
      <c r="C7" s="56"/>
      <c r="D7" s="56"/>
      <c r="E7" s="56"/>
      <c r="F7" s="56"/>
      <c r="G7" s="56"/>
      <c r="H7" s="57"/>
      <c r="I7" s="59"/>
    </row>
    <row r="8" spans="1:9" ht="15.75">
      <c r="A8" s="61"/>
      <c r="B8" s="6"/>
      <c r="C8" s="6"/>
      <c r="D8" s="6"/>
      <c r="E8" s="6"/>
      <c r="F8" s="6"/>
      <c r="G8" s="6"/>
      <c r="H8" s="57"/>
      <c r="I8" s="58"/>
    </row>
    <row r="9" spans="1:9" ht="19.5">
      <c r="A9" s="68" t="s">
        <v>2</v>
      </c>
      <c r="B9" s="68"/>
      <c r="C9" s="68"/>
      <c r="D9" s="68"/>
      <c r="E9" s="68"/>
      <c r="F9" s="68"/>
      <c r="G9" s="68"/>
      <c r="H9" s="57" t="s">
        <v>3</v>
      </c>
      <c r="I9" s="62">
        <v>0.302</v>
      </c>
    </row>
    <row r="10" spans="1:9" ht="15.75">
      <c r="A10" s="6"/>
      <c r="B10" s="6"/>
      <c r="C10" s="6"/>
      <c r="D10" s="6"/>
      <c r="E10" s="6"/>
      <c r="F10" s="6"/>
      <c r="G10" s="6"/>
      <c r="H10" s="57"/>
      <c r="I10" s="58"/>
    </row>
    <row r="11" spans="1:9" ht="19.5">
      <c r="A11" s="68" t="s">
        <v>4</v>
      </c>
      <c r="B11" s="68"/>
      <c r="C11" s="68"/>
      <c r="D11" s="68"/>
      <c r="E11" s="68"/>
      <c r="F11" s="68"/>
      <c r="G11" s="68"/>
      <c r="H11" s="57"/>
      <c r="I11" s="58"/>
    </row>
    <row r="12" spans="1:9" ht="21">
      <c r="A12" s="69" t="s">
        <v>5</v>
      </c>
      <c r="B12" s="69"/>
      <c r="C12" s="69"/>
      <c r="D12" s="69"/>
      <c r="E12" s="69"/>
      <c r="F12" s="69"/>
      <c r="G12" s="69"/>
      <c r="H12" s="57" t="s">
        <v>6</v>
      </c>
      <c r="I12" s="62">
        <v>0.83753</v>
      </c>
    </row>
    <row r="13" spans="1:9" ht="15.75">
      <c r="A13" s="68" t="s">
        <v>11</v>
      </c>
      <c r="B13" s="68"/>
      <c r="C13" s="68"/>
      <c r="D13" s="68"/>
      <c r="E13" s="68"/>
      <c r="F13" s="68"/>
      <c r="G13" s="68"/>
      <c r="H13" s="57" t="s">
        <v>81</v>
      </c>
      <c r="I13" s="62">
        <v>-0.077</v>
      </c>
    </row>
    <row r="14" spans="1:9" ht="15.75">
      <c r="A14" s="68" t="s">
        <v>12</v>
      </c>
      <c r="B14" s="68"/>
      <c r="C14" s="68"/>
      <c r="D14" s="68"/>
      <c r="E14" s="68"/>
      <c r="F14" s="68"/>
      <c r="G14" s="68"/>
      <c r="H14" s="57" t="s">
        <v>82</v>
      </c>
      <c r="I14" s="62">
        <v>0.86525</v>
      </c>
    </row>
    <row r="15" spans="1:9" ht="15.75">
      <c r="A15" s="68" t="s">
        <v>83</v>
      </c>
      <c r="B15" s="68"/>
      <c r="C15" s="68"/>
      <c r="D15" s="68"/>
      <c r="E15" s="68"/>
      <c r="F15" s="68"/>
      <c r="G15" s="68"/>
      <c r="H15" s="57" t="s">
        <v>83</v>
      </c>
      <c r="I15" s="62">
        <v>10</v>
      </c>
    </row>
    <row r="16" spans="1:9" ht="12.75">
      <c r="A16" s="6"/>
      <c r="B16" s="6"/>
      <c r="C16" s="6"/>
      <c r="D16" s="6"/>
      <c r="E16" s="6"/>
      <c r="F16" s="6"/>
      <c r="G16" s="6"/>
      <c r="H16" s="63"/>
      <c r="I16" s="6"/>
    </row>
    <row r="17" spans="1:9" ht="15.75">
      <c r="A17" s="61" t="s">
        <v>84</v>
      </c>
      <c r="B17" s="61"/>
      <c r="C17" s="61"/>
      <c r="D17" s="61"/>
      <c r="E17" s="61"/>
      <c r="F17" s="61"/>
      <c r="G17" s="61"/>
      <c r="H17" s="57" t="s">
        <v>85</v>
      </c>
      <c r="I17" s="62">
        <v>0.26502</v>
      </c>
    </row>
    <row r="18" spans="1:9" ht="19.5">
      <c r="A18" s="61" t="s">
        <v>7</v>
      </c>
      <c r="B18" s="61"/>
      <c r="C18" s="61"/>
      <c r="D18" s="61"/>
      <c r="E18" s="61"/>
      <c r="F18" s="61"/>
      <c r="G18" s="61"/>
      <c r="H18" s="61"/>
      <c r="I18" s="61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9.5">
      <c r="A20" s="61" t="s">
        <v>8</v>
      </c>
      <c r="B20" s="6"/>
      <c r="C20" s="6"/>
      <c r="D20" s="6"/>
      <c r="E20" s="6"/>
      <c r="F20" s="6"/>
      <c r="G20" s="6"/>
      <c r="H20" s="57" t="s">
        <v>9</v>
      </c>
      <c r="I20" s="62">
        <v>0.0762</v>
      </c>
    </row>
    <row r="21" spans="1:9" ht="19.5">
      <c r="A21" s="61" t="s">
        <v>10</v>
      </c>
      <c r="B21" s="6"/>
      <c r="C21" s="6"/>
      <c r="D21" s="6"/>
      <c r="E21" s="6"/>
      <c r="F21" s="6"/>
      <c r="G21" s="6"/>
      <c r="H21" s="6"/>
      <c r="I21" s="6"/>
    </row>
  </sheetData>
  <mergeCells count="10">
    <mergeCell ref="A14:G14"/>
    <mergeCell ref="A15:G15"/>
    <mergeCell ref="A9:G9"/>
    <mergeCell ref="A11:G11"/>
    <mergeCell ref="A12:G12"/>
    <mergeCell ref="A13:G13"/>
    <mergeCell ref="A2:G2"/>
    <mergeCell ref="A3:G3"/>
    <mergeCell ref="A5:G5"/>
    <mergeCell ref="A6:G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pane ySplit="1" topLeftCell="BM2" activePane="bottomLeft" state="frozen"/>
      <selection pane="topLeft" activeCell="A1" sqref="A1"/>
      <selection pane="bottomLeft" activeCell="E20" sqref="E20:F20"/>
    </sheetView>
  </sheetViews>
  <sheetFormatPr defaultColWidth="9.140625" defaultRowHeight="12.75"/>
  <cols>
    <col min="1" max="1" width="5.28125" style="0" bestFit="1" customWidth="1"/>
    <col min="2" max="2" width="11.00390625" style="0" customWidth="1"/>
    <col min="3" max="3" width="18.8515625" style="0" customWidth="1"/>
    <col min="4" max="4" width="11.00390625" style="0" customWidth="1"/>
    <col min="5" max="5" width="18.140625" style="0" bestFit="1" customWidth="1"/>
    <col min="6" max="6" width="14.140625" style="0" customWidth="1"/>
    <col min="7" max="7" width="15.421875" style="0" bestFit="1" customWidth="1"/>
    <col min="8" max="8" width="12.421875" style="0" customWidth="1"/>
    <col min="9" max="16384" width="8.8515625" style="0" customWidth="1"/>
  </cols>
  <sheetData>
    <row r="1" spans="1:8" ht="39">
      <c r="A1" s="3" t="s">
        <v>47</v>
      </c>
      <c r="B1" s="11" t="s">
        <v>45</v>
      </c>
      <c r="C1" s="11" t="s">
        <v>48</v>
      </c>
      <c r="D1" s="3" t="s">
        <v>49</v>
      </c>
      <c r="E1" s="15" t="s">
        <v>52</v>
      </c>
      <c r="F1" s="15" t="s">
        <v>53</v>
      </c>
      <c r="G1" s="11" t="s">
        <v>55</v>
      </c>
      <c r="H1" s="11" t="s">
        <v>56</v>
      </c>
    </row>
    <row r="2" spans="1:8" ht="12.75">
      <c r="A2">
        <v>1</v>
      </c>
      <c r="B2" s="1">
        <v>36490</v>
      </c>
      <c r="C2">
        <v>23200</v>
      </c>
      <c r="D2" s="9">
        <f aca="true" t="shared" si="0" ref="D2:D11">LOG(C2)</f>
        <v>4.365487984890899</v>
      </c>
      <c r="E2" s="16">
        <f aca="true" t="shared" si="1" ref="E2:E11">(D2-$D$13)^2</f>
        <v>0.024586461917717618</v>
      </c>
      <c r="F2" s="16">
        <f aca="true" t="shared" si="2" ref="F2:F11">(D2-$D$13)^3</f>
        <v>0.003855174627164963</v>
      </c>
      <c r="G2" s="19">
        <f aca="true" t="shared" si="3" ref="G2:G11">(10+1)/A2</f>
        <v>11</v>
      </c>
      <c r="H2" s="9">
        <f aca="true" t="shared" si="4" ref="H2:H11">1/G2</f>
        <v>0.09090909090909091</v>
      </c>
    </row>
    <row r="3" spans="1:8" ht="12.75">
      <c r="A3">
        <v>2</v>
      </c>
      <c r="B3" s="1">
        <v>36157</v>
      </c>
      <c r="C3">
        <v>32500</v>
      </c>
      <c r="D3" s="9">
        <f t="shared" si="0"/>
        <v>4.511883360978874</v>
      </c>
      <c r="E3" s="16">
        <f t="shared" si="1"/>
        <v>0.09192786519051986</v>
      </c>
      <c r="F3" s="16">
        <f t="shared" si="2"/>
        <v>0.02787216871162371</v>
      </c>
      <c r="G3" s="19">
        <f t="shared" si="3"/>
        <v>5.5</v>
      </c>
      <c r="H3" s="9">
        <f t="shared" si="4"/>
        <v>0.18181818181818182</v>
      </c>
    </row>
    <row r="4" spans="1:8" ht="12.75">
      <c r="A4">
        <v>3</v>
      </c>
      <c r="B4" s="1">
        <v>35781</v>
      </c>
      <c r="C4">
        <v>10200</v>
      </c>
      <c r="D4" s="9">
        <f t="shared" si="0"/>
        <v>4.008600171761918</v>
      </c>
      <c r="E4" s="16">
        <f t="shared" si="1"/>
        <v>0.040034849781283494</v>
      </c>
      <c r="F4" s="16">
        <f t="shared" si="2"/>
        <v>-0.008010457211255593</v>
      </c>
      <c r="G4" s="19">
        <f t="shared" si="3"/>
        <v>3.6666666666666665</v>
      </c>
      <c r="H4" s="9">
        <f t="shared" si="4"/>
        <v>0.27272727272727276</v>
      </c>
    </row>
    <row r="5" spans="1:8" ht="12.75">
      <c r="A5">
        <v>4</v>
      </c>
      <c r="B5" s="1">
        <v>35388</v>
      </c>
      <c r="C5">
        <v>28200</v>
      </c>
      <c r="D5" s="9">
        <f t="shared" si="0"/>
        <v>4.450249108319361</v>
      </c>
      <c r="E5" s="16">
        <f t="shared" si="1"/>
        <v>0.0583521182311705</v>
      </c>
      <c r="F5" s="16">
        <f t="shared" si="2"/>
        <v>0.01409564452688919</v>
      </c>
      <c r="G5" s="19">
        <f t="shared" si="3"/>
        <v>2.75</v>
      </c>
      <c r="H5" s="9">
        <f t="shared" si="4"/>
        <v>0.36363636363636365</v>
      </c>
    </row>
    <row r="6" spans="1:8" ht="12.75">
      <c r="A6">
        <v>5</v>
      </c>
      <c r="B6" s="1">
        <v>35102</v>
      </c>
      <c r="C6">
        <v>32100</v>
      </c>
      <c r="D6" s="9">
        <f t="shared" si="0"/>
        <v>4.506505032404872</v>
      </c>
      <c r="E6" s="16">
        <f t="shared" si="1"/>
        <v>0.08869541528744534</v>
      </c>
      <c r="F6" s="16">
        <f t="shared" si="2"/>
        <v>0.02641506947372766</v>
      </c>
      <c r="G6" s="19">
        <f t="shared" si="3"/>
        <v>2.2</v>
      </c>
      <c r="H6" s="9">
        <f t="shared" si="4"/>
        <v>0.45454545454545453</v>
      </c>
    </row>
    <row r="7" spans="1:8" ht="12.75">
      <c r="A7">
        <v>6</v>
      </c>
      <c r="B7" s="1">
        <v>34713</v>
      </c>
      <c r="C7">
        <v>16600</v>
      </c>
      <c r="D7" s="9">
        <f t="shared" si="0"/>
        <v>4.220108088040055</v>
      </c>
      <c r="E7" s="16">
        <f t="shared" si="1"/>
        <v>0.0001304349191773173</v>
      </c>
      <c r="F7" s="16">
        <f t="shared" si="2"/>
        <v>1.4896725327689975E-06</v>
      </c>
      <c r="G7" s="19">
        <f t="shared" si="3"/>
        <v>1.8333333333333333</v>
      </c>
      <c r="H7" s="9">
        <f t="shared" si="4"/>
        <v>0.5454545454545455</v>
      </c>
    </row>
    <row r="8" spans="1:8" ht="12.75">
      <c r="A8">
        <v>7</v>
      </c>
      <c r="B8" s="1">
        <v>34389</v>
      </c>
      <c r="C8">
        <v>10400</v>
      </c>
      <c r="D8" s="9">
        <f t="shared" si="0"/>
        <v>4.017033339298781</v>
      </c>
      <c r="E8" s="16">
        <f t="shared" si="1"/>
        <v>0.036731231930949876</v>
      </c>
      <c r="F8" s="16">
        <f t="shared" si="2"/>
        <v>-0.0070396852452453765</v>
      </c>
      <c r="G8" s="19">
        <f t="shared" si="3"/>
        <v>1.5714285714285714</v>
      </c>
      <c r="H8" s="9">
        <f t="shared" si="4"/>
        <v>0.6363636363636364</v>
      </c>
    </row>
    <row r="9" spans="1:8" ht="12.75">
      <c r="A9">
        <v>8</v>
      </c>
      <c r="B9" s="1">
        <v>33989</v>
      </c>
      <c r="C9">
        <v>10100</v>
      </c>
      <c r="D9" s="9">
        <f t="shared" si="0"/>
        <v>4.004321373782642</v>
      </c>
      <c r="E9" s="16">
        <f t="shared" si="1"/>
        <v>0.0417654224986859</v>
      </c>
      <c r="F9" s="16">
        <f t="shared" si="2"/>
        <v>-0.008535428302502573</v>
      </c>
      <c r="G9" s="19">
        <f t="shared" si="3"/>
        <v>1.375</v>
      </c>
      <c r="H9" s="9">
        <f t="shared" si="4"/>
        <v>0.7272727272727273</v>
      </c>
    </row>
    <row r="10" spans="1:8" ht="12.75">
      <c r="A10">
        <v>9</v>
      </c>
      <c r="B10" s="1">
        <v>33654</v>
      </c>
      <c r="C10">
        <v>11700</v>
      </c>
      <c r="D10" s="9">
        <f t="shared" si="0"/>
        <v>4.068185861746161</v>
      </c>
      <c r="E10" s="16">
        <f t="shared" si="1"/>
        <v>0.01974064775765868</v>
      </c>
      <c r="F10" s="16">
        <f t="shared" si="2"/>
        <v>-0.0027735889528488367</v>
      </c>
      <c r="G10" s="19">
        <f t="shared" si="3"/>
        <v>1.2222222222222223</v>
      </c>
      <c r="H10" s="9">
        <f t="shared" si="4"/>
        <v>0.8181818181818181</v>
      </c>
    </row>
    <row r="11" spans="1:8" ht="12.75">
      <c r="A11">
        <v>10</v>
      </c>
      <c r="B11" s="1">
        <v>33202</v>
      </c>
      <c r="C11">
        <v>8600</v>
      </c>
      <c r="D11" s="9">
        <f t="shared" si="0"/>
        <v>3.934498451243568</v>
      </c>
      <c r="E11" s="16">
        <f t="shared" si="1"/>
        <v>0.07517951230498297</v>
      </c>
      <c r="F11" s="16">
        <f t="shared" si="2"/>
        <v>-0.020613382218392283</v>
      </c>
      <c r="G11" s="19">
        <f t="shared" si="3"/>
        <v>1.1</v>
      </c>
      <c r="H11" s="9">
        <f t="shared" si="4"/>
        <v>0.9090909090909091</v>
      </c>
    </row>
    <row r="12" spans="3:6" ht="12.75">
      <c r="C12" s="3" t="s">
        <v>50</v>
      </c>
      <c r="D12" s="3" t="s">
        <v>51</v>
      </c>
      <c r="E12" s="3" t="s">
        <v>57</v>
      </c>
      <c r="F12" s="3" t="s">
        <v>57</v>
      </c>
    </row>
    <row r="13" spans="3:6" ht="12.75">
      <c r="C13" s="14">
        <f>AVERAGE(C2:C11)</f>
        <v>18360</v>
      </c>
      <c r="D13" s="14">
        <f>AVERAGE(D2:D11)</f>
        <v>4.208687277246713</v>
      </c>
      <c r="E13" s="9">
        <f>SUM(E2:E11)</f>
        <v>0.47714395981959157</v>
      </c>
      <c r="F13" s="9">
        <f>SUM(F2:F11)</f>
        <v>0.02526700508169364</v>
      </c>
    </row>
    <row r="15" ht="12.75">
      <c r="D15" s="50" t="s">
        <v>73</v>
      </c>
    </row>
    <row r="16" ht="13.5" thickBot="1">
      <c r="D16" s="51" t="s">
        <v>74</v>
      </c>
    </row>
    <row r="17" spans="4:6" ht="13.5" thickTop="1">
      <c r="D17" s="16" t="s">
        <v>75</v>
      </c>
      <c r="E17" s="21" t="s">
        <v>58</v>
      </c>
      <c r="F17" s="16">
        <f>$E$13/(10-1)</f>
        <v>0.053015995535510174</v>
      </c>
    </row>
    <row r="18" spans="4:6" ht="12.75">
      <c r="D18" s="16" t="s">
        <v>76</v>
      </c>
      <c r="E18" s="21" t="s">
        <v>59</v>
      </c>
      <c r="F18" s="16">
        <f>$F$17^(1/2)</f>
        <v>0.2302520261268295</v>
      </c>
    </row>
    <row r="19" spans="4:6" ht="12.75">
      <c r="D19" s="16" t="s">
        <v>77</v>
      </c>
      <c r="E19" s="21" t="s">
        <v>60</v>
      </c>
      <c r="F19" s="16">
        <f>(10*$F$13)/((10-1)*(10-2)*($F$18^3))</f>
        <v>0.287482153696835</v>
      </c>
    </row>
    <row r="20" spans="5:6" ht="25.5">
      <c r="E20" s="64" t="s">
        <v>13</v>
      </c>
      <c r="F20">
        <v>0.0762</v>
      </c>
    </row>
    <row r="22" spans="4:9" ht="13.5" thickBot="1">
      <c r="D22" s="22" t="s">
        <v>61</v>
      </c>
      <c r="E22" s="23" t="s">
        <v>14</v>
      </c>
      <c r="F22" s="24" t="s">
        <v>15</v>
      </c>
      <c r="G22" s="24" t="s">
        <v>62</v>
      </c>
      <c r="H22" s="24" t="s">
        <v>16</v>
      </c>
      <c r="I22" s="24" t="s">
        <v>63</v>
      </c>
    </row>
    <row r="23" spans="4:9" ht="13.5" thickTop="1">
      <c r="D23" s="25">
        <v>2</v>
      </c>
      <c r="E23" s="26">
        <v>0</v>
      </c>
      <c r="F23" s="26">
        <v>-0.017</v>
      </c>
      <c r="G23" s="25">
        <f>(F23-E23)/(0.1-0)</f>
        <v>-0.17</v>
      </c>
      <c r="H23" s="26">
        <f>(G23*($F$20-(0)))+E23</f>
        <v>-0.012954000000000002</v>
      </c>
      <c r="I23" s="25"/>
    </row>
    <row r="24" spans="4:9" ht="12.75">
      <c r="D24" s="27">
        <v>5</v>
      </c>
      <c r="E24" s="28">
        <v>0.842</v>
      </c>
      <c r="F24" s="28">
        <v>0.836</v>
      </c>
      <c r="G24" s="25">
        <f aca="true" t="shared" si="5" ref="G24:G29">(F24-E24)/(0.1-0)</f>
        <v>-0.06000000000000005</v>
      </c>
      <c r="H24" s="26">
        <f aca="true" t="shared" si="6" ref="H24:H29">(G24*($F$20-(0)))+E24</f>
        <v>0.837428</v>
      </c>
      <c r="I24" s="27"/>
    </row>
    <row r="25" spans="4:9" ht="12.75">
      <c r="D25" s="27">
        <v>10</v>
      </c>
      <c r="E25" s="28">
        <v>1.282</v>
      </c>
      <c r="F25" s="28">
        <v>1.292</v>
      </c>
      <c r="G25" s="25">
        <f t="shared" si="5"/>
        <v>0.10000000000000009</v>
      </c>
      <c r="H25" s="26">
        <f t="shared" si="6"/>
        <v>1.28962</v>
      </c>
      <c r="I25" s="27"/>
    </row>
    <row r="26" spans="4:9" ht="12.75">
      <c r="D26" s="27">
        <v>25</v>
      </c>
      <c r="E26" s="28">
        <v>1.751</v>
      </c>
      <c r="F26" s="28">
        <v>1.785</v>
      </c>
      <c r="G26" s="25">
        <f t="shared" si="5"/>
        <v>0.3400000000000003</v>
      </c>
      <c r="H26" s="26">
        <f t="shared" si="6"/>
        <v>1.776908</v>
      </c>
      <c r="I26" s="27"/>
    </row>
    <row r="27" spans="4:9" ht="12.75">
      <c r="D27" s="27">
        <v>50</v>
      </c>
      <c r="E27" s="28">
        <v>2.054</v>
      </c>
      <c r="F27" s="28">
        <v>2.107</v>
      </c>
      <c r="G27" s="25">
        <f t="shared" si="5"/>
        <v>0.5300000000000038</v>
      </c>
      <c r="H27" s="26">
        <f t="shared" si="6"/>
        <v>2.094386</v>
      </c>
      <c r="I27" s="27"/>
    </row>
    <row r="28" spans="4:9" ht="12.75">
      <c r="D28" s="27">
        <v>100</v>
      </c>
      <c r="E28" s="28">
        <v>2.326</v>
      </c>
      <c r="F28" s="28">
        <v>2.4</v>
      </c>
      <c r="G28" s="25">
        <f t="shared" si="5"/>
        <v>0.7399999999999984</v>
      </c>
      <c r="H28" s="26">
        <f t="shared" si="6"/>
        <v>2.3823879999999997</v>
      </c>
      <c r="I28" s="27"/>
    </row>
    <row r="29" spans="4:9" ht="12.75">
      <c r="D29" s="27">
        <v>200</v>
      </c>
      <c r="E29" s="28">
        <v>2.576</v>
      </c>
      <c r="F29" s="28">
        <v>2.67</v>
      </c>
      <c r="G29" s="25">
        <f t="shared" si="5"/>
        <v>0.9399999999999986</v>
      </c>
      <c r="H29" s="26">
        <f t="shared" si="6"/>
        <v>2.647628</v>
      </c>
      <c r="I29" s="27"/>
    </row>
  </sheetData>
  <printOptions/>
  <pageMargins left="0.75" right="0.75" top="1" bottom="1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pane ySplit="1" topLeftCell="BM2" activePane="bottomLeft" state="frozen"/>
      <selection pane="topLeft" activeCell="A1" sqref="A1"/>
      <selection pane="bottomLeft" activeCell="H22" sqref="H22:I29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3" width="17.7109375" style="0" customWidth="1"/>
    <col min="4" max="4" width="10.8515625" style="0" customWidth="1"/>
    <col min="5" max="5" width="18.140625" style="0" bestFit="1" customWidth="1"/>
    <col min="6" max="6" width="13.7109375" style="0" bestFit="1" customWidth="1"/>
    <col min="7" max="7" width="17.421875" style="0" customWidth="1"/>
    <col min="8" max="8" width="12.421875" style="0" customWidth="1"/>
    <col min="9" max="16384" width="8.8515625" style="0" customWidth="1"/>
  </cols>
  <sheetData>
    <row r="1" spans="1:8" ht="39">
      <c r="A1" s="3" t="s">
        <v>47</v>
      </c>
      <c r="B1" s="11" t="s">
        <v>45</v>
      </c>
      <c r="C1" s="11" t="s">
        <v>48</v>
      </c>
      <c r="D1" s="3" t="s">
        <v>49</v>
      </c>
      <c r="E1" s="15" t="s">
        <v>52</v>
      </c>
      <c r="F1" s="15" t="s">
        <v>53</v>
      </c>
      <c r="G1" s="11" t="s">
        <v>55</v>
      </c>
      <c r="H1" s="11" t="s">
        <v>56</v>
      </c>
    </row>
    <row r="2" spans="1:8" ht="12.75">
      <c r="A2">
        <v>1</v>
      </c>
      <c r="B2" s="1">
        <v>36490</v>
      </c>
      <c r="C2">
        <v>23200</v>
      </c>
      <c r="D2" s="9">
        <f aca="true" t="shared" si="0" ref="D2:D11">LOG(C2)</f>
        <v>4.365487984890899</v>
      </c>
      <c r="E2" s="16">
        <f aca="true" t="shared" si="1" ref="E2:E11">(D2-$D$13)^2</f>
        <v>0.024586461917717618</v>
      </c>
      <c r="F2" s="16">
        <f aca="true" t="shared" si="2" ref="F2:F11">(D2-$D$13)^3</f>
        <v>0.003855174627164963</v>
      </c>
      <c r="G2" s="19">
        <f aca="true" t="shared" si="3" ref="G2:G11">(10+1)/A2</f>
        <v>11</v>
      </c>
      <c r="H2" s="9">
        <f aca="true" t="shared" si="4" ref="H2:H11">1/G2</f>
        <v>0.09090909090909091</v>
      </c>
    </row>
    <row r="3" spans="1:8" ht="12.75">
      <c r="A3">
        <v>2</v>
      </c>
      <c r="B3" s="1">
        <v>36157</v>
      </c>
      <c r="C3">
        <v>32500</v>
      </c>
      <c r="D3" s="9">
        <f t="shared" si="0"/>
        <v>4.511883360978874</v>
      </c>
      <c r="E3" s="16">
        <f t="shared" si="1"/>
        <v>0.09192786519051986</v>
      </c>
      <c r="F3" s="16">
        <f t="shared" si="2"/>
        <v>0.02787216871162371</v>
      </c>
      <c r="G3" s="19">
        <f t="shared" si="3"/>
        <v>5.5</v>
      </c>
      <c r="H3" s="9">
        <f t="shared" si="4"/>
        <v>0.18181818181818182</v>
      </c>
    </row>
    <row r="4" spans="1:8" ht="12.75">
      <c r="A4">
        <v>3</v>
      </c>
      <c r="B4" s="1">
        <v>35781</v>
      </c>
      <c r="C4">
        <v>10200</v>
      </c>
      <c r="D4" s="9">
        <f t="shared" si="0"/>
        <v>4.008600171761918</v>
      </c>
      <c r="E4" s="16">
        <f t="shared" si="1"/>
        <v>0.040034849781283494</v>
      </c>
      <c r="F4" s="16">
        <f t="shared" si="2"/>
        <v>-0.008010457211255593</v>
      </c>
      <c r="G4" s="19">
        <f t="shared" si="3"/>
        <v>3.6666666666666665</v>
      </c>
      <c r="H4" s="9">
        <f t="shared" si="4"/>
        <v>0.27272727272727276</v>
      </c>
    </row>
    <row r="5" spans="1:8" ht="12.75">
      <c r="A5">
        <v>4</v>
      </c>
      <c r="B5" s="1">
        <v>35388</v>
      </c>
      <c r="C5">
        <v>28200</v>
      </c>
      <c r="D5" s="9">
        <f t="shared" si="0"/>
        <v>4.450249108319361</v>
      </c>
      <c r="E5" s="16">
        <f t="shared" si="1"/>
        <v>0.0583521182311705</v>
      </c>
      <c r="F5" s="16">
        <f t="shared" si="2"/>
        <v>0.01409564452688919</v>
      </c>
      <c r="G5" s="19">
        <f t="shared" si="3"/>
        <v>2.75</v>
      </c>
      <c r="H5" s="9">
        <f t="shared" si="4"/>
        <v>0.36363636363636365</v>
      </c>
    </row>
    <row r="6" spans="1:8" ht="12.75">
      <c r="A6">
        <v>5</v>
      </c>
      <c r="B6" s="1">
        <v>35102</v>
      </c>
      <c r="C6">
        <v>32100</v>
      </c>
      <c r="D6" s="9">
        <f t="shared" si="0"/>
        <v>4.506505032404872</v>
      </c>
      <c r="E6" s="16">
        <f t="shared" si="1"/>
        <v>0.08869541528744534</v>
      </c>
      <c r="F6" s="16">
        <f t="shared" si="2"/>
        <v>0.02641506947372766</v>
      </c>
      <c r="G6" s="19">
        <f t="shared" si="3"/>
        <v>2.2</v>
      </c>
      <c r="H6" s="9">
        <f t="shared" si="4"/>
        <v>0.45454545454545453</v>
      </c>
    </row>
    <row r="7" spans="1:8" ht="12.75">
      <c r="A7">
        <v>6</v>
      </c>
      <c r="B7" s="1">
        <v>34713</v>
      </c>
      <c r="C7">
        <v>16600</v>
      </c>
      <c r="D7" s="9">
        <f t="shared" si="0"/>
        <v>4.220108088040055</v>
      </c>
      <c r="E7" s="16">
        <f t="shared" si="1"/>
        <v>0.0001304349191773173</v>
      </c>
      <c r="F7" s="16">
        <f t="shared" si="2"/>
        <v>1.4896725327689975E-06</v>
      </c>
      <c r="G7" s="19">
        <f t="shared" si="3"/>
        <v>1.8333333333333333</v>
      </c>
      <c r="H7" s="9">
        <f t="shared" si="4"/>
        <v>0.5454545454545455</v>
      </c>
    </row>
    <row r="8" spans="1:8" ht="12.75">
      <c r="A8">
        <v>7</v>
      </c>
      <c r="B8" s="1">
        <v>34389</v>
      </c>
      <c r="C8">
        <v>10400</v>
      </c>
      <c r="D8" s="9">
        <f t="shared" si="0"/>
        <v>4.017033339298781</v>
      </c>
      <c r="E8" s="16">
        <f t="shared" si="1"/>
        <v>0.036731231930949876</v>
      </c>
      <c r="F8" s="16">
        <f t="shared" si="2"/>
        <v>-0.0070396852452453765</v>
      </c>
      <c r="G8" s="19">
        <f t="shared" si="3"/>
        <v>1.5714285714285714</v>
      </c>
      <c r="H8" s="9">
        <f t="shared" si="4"/>
        <v>0.6363636363636364</v>
      </c>
    </row>
    <row r="9" spans="1:8" ht="12.75">
      <c r="A9">
        <v>8</v>
      </c>
      <c r="B9" s="1">
        <v>33989</v>
      </c>
      <c r="C9">
        <v>10100</v>
      </c>
      <c r="D9" s="9">
        <f t="shared" si="0"/>
        <v>4.004321373782642</v>
      </c>
      <c r="E9" s="16">
        <f t="shared" si="1"/>
        <v>0.0417654224986859</v>
      </c>
      <c r="F9" s="16">
        <f t="shared" si="2"/>
        <v>-0.008535428302502573</v>
      </c>
      <c r="G9" s="19">
        <f t="shared" si="3"/>
        <v>1.375</v>
      </c>
      <c r="H9" s="9">
        <f t="shared" si="4"/>
        <v>0.7272727272727273</v>
      </c>
    </row>
    <row r="10" spans="1:8" ht="12.75">
      <c r="A10">
        <v>9</v>
      </c>
      <c r="B10" s="1">
        <v>33654</v>
      </c>
      <c r="C10">
        <v>11700</v>
      </c>
      <c r="D10" s="9">
        <f t="shared" si="0"/>
        <v>4.068185861746161</v>
      </c>
      <c r="E10" s="16">
        <f t="shared" si="1"/>
        <v>0.01974064775765868</v>
      </c>
      <c r="F10" s="16">
        <f t="shared" si="2"/>
        <v>-0.0027735889528488367</v>
      </c>
      <c r="G10" s="19">
        <f t="shared" si="3"/>
        <v>1.2222222222222223</v>
      </c>
      <c r="H10" s="9">
        <f t="shared" si="4"/>
        <v>0.8181818181818181</v>
      </c>
    </row>
    <row r="11" spans="1:8" ht="12.75">
      <c r="A11">
        <v>10</v>
      </c>
      <c r="B11" s="1">
        <v>33202</v>
      </c>
      <c r="C11">
        <v>8600</v>
      </c>
      <c r="D11" s="9">
        <f t="shared" si="0"/>
        <v>3.934498451243568</v>
      </c>
      <c r="E11" s="16">
        <f t="shared" si="1"/>
        <v>0.07517951230498297</v>
      </c>
      <c r="F11" s="16">
        <f t="shared" si="2"/>
        <v>-0.020613382218392283</v>
      </c>
      <c r="G11" s="19">
        <f t="shared" si="3"/>
        <v>1.1</v>
      </c>
      <c r="H11" s="9">
        <f t="shared" si="4"/>
        <v>0.9090909090909091</v>
      </c>
    </row>
    <row r="12" spans="3:6" ht="12.75">
      <c r="C12" s="3" t="s">
        <v>50</v>
      </c>
      <c r="D12" s="3" t="s">
        <v>51</v>
      </c>
      <c r="E12" s="3" t="s">
        <v>57</v>
      </c>
      <c r="F12" s="3" t="s">
        <v>57</v>
      </c>
    </row>
    <row r="13" spans="3:6" ht="12.75">
      <c r="C13" s="14">
        <f>AVERAGE(C2:C11)</f>
        <v>18360</v>
      </c>
      <c r="D13" s="14">
        <f>AVERAGE(D2:D11)</f>
        <v>4.208687277246713</v>
      </c>
      <c r="E13" s="9">
        <f>SUM(E2:E11)</f>
        <v>0.47714395981959157</v>
      </c>
      <c r="F13" s="9">
        <f>SUM(F2:F11)</f>
        <v>0.02526700508169364</v>
      </c>
    </row>
    <row r="15" ht="12.75">
      <c r="D15" s="50" t="s">
        <v>73</v>
      </c>
    </row>
    <row r="16" ht="13.5" thickBot="1">
      <c r="D16" s="51" t="s">
        <v>74</v>
      </c>
    </row>
    <row r="17" spans="4:6" ht="13.5" thickTop="1">
      <c r="D17" s="16" t="s">
        <v>75</v>
      </c>
      <c r="E17" s="21" t="s">
        <v>58</v>
      </c>
      <c r="F17" s="16">
        <f>$E$13/(10-1)</f>
        <v>0.053015995535510174</v>
      </c>
    </row>
    <row r="18" spans="4:6" ht="12.75">
      <c r="D18" s="16" t="s">
        <v>76</v>
      </c>
      <c r="E18" s="21" t="s">
        <v>59</v>
      </c>
      <c r="F18" s="16">
        <f>$F$17^(1/2)</f>
        <v>0.2302520261268295</v>
      </c>
    </row>
    <row r="19" spans="4:6" ht="12.75">
      <c r="D19" s="16" t="s">
        <v>77</v>
      </c>
      <c r="E19" s="21" t="s">
        <v>60</v>
      </c>
      <c r="F19" s="16">
        <f>(10*$F$13)/((10-1)*(10-2)*($F$18^3))</f>
        <v>0.287482153696835</v>
      </c>
    </row>
    <row r="20" spans="5:6" ht="25.5">
      <c r="E20" s="64" t="s">
        <v>13</v>
      </c>
      <c r="F20">
        <v>0.0762</v>
      </c>
    </row>
    <row r="22" spans="4:9" ht="13.5" thickBot="1">
      <c r="D22" s="29" t="s">
        <v>61</v>
      </c>
      <c r="E22" s="30" t="s">
        <v>14</v>
      </c>
      <c r="F22" s="31" t="s">
        <v>15</v>
      </c>
      <c r="G22" s="31" t="s">
        <v>62</v>
      </c>
      <c r="H22" s="31" t="s">
        <v>16</v>
      </c>
      <c r="I22" s="24" t="s">
        <v>63</v>
      </c>
    </row>
    <row r="23" spans="4:9" ht="13.5" thickTop="1">
      <c r="D23" s="32">
        <v>2</v>
      </c>
      <c r="E23" s="33">
        <v>0</v>
      </c>
      <c r="F23" s="33">
        <v>-0.017</v>
      </c>
      <c r="G23" s="32">
        <v>-0.17</v>
      </c>
      <c r="H23" s="33">
        <v>-0.012954000000000002</v>
      </c>
      <c r="I23" s="34">
        <f aca="true" t="shared" si="5" ref="I23:I29">10^($D$13+(H23*$F$18))</f>
        <v>16058.48581778012</v>
      </c>
    </row>
    <row r="24" spans="4:9" ht="12.75">
      <c r="D24" s="35">
        <v>5</v>
      </c>
      <c r="E24" s="36">
        <v>0.842</v>
      </c>
      <c r="F24" s="36">
        <v>0.836</v>
      </c>
      <c r="G24" s="32">
        <v>-0.06000000000000005</v>
      </c>
      <c r="H24" s="33">
        <v>0.837428</v>
      </c>
      <c r="I24" s="34">
        <f t="shared" si="5"/>
        <v>25206.164776652116</v>
      </c>
    </row>
    <row r="25" spans="4:9" ht="12.75">
      <c r="D25" s="35">
        <v>10</v>
      </c>
      <c r="E25" s="36">
        <v>1.282</v>
      </c>
      <c r="F25" s="36">
        <v>1.292</v>
      </c>
      <c r="G25" s="32">
        <v>0.1</v>
      </c>
      <c r="H25" s="33">
        <v>1.28962</v>
      </c>
      <c r="I25" s="34">
        <f t="shared" si="5"/>
        <v>32035.0123075968</v>
      </c>
    </row>
    <row r="26" spans="4:9" ht="12.75">
      <c r="D26" s="35">
        <v>25</v>
      </c>
      <c r="E26" s="36">
        <v>1.751</v>
      </c>
      <c r="F26" s="36">
        <v>1.785</v>
      </c>
      <c r="G26" s="32">
        <v>0.34</v>
      </c>
      <c r="H26" s="33">
        <v>1.776908</v>
      </c>
      <c r="I26" s="34">
        <f t="shared" si="5"/>
        <v>41478.58614946112</v>
      </c>
    </row>
    <row r="27" spans="4:9" ht="12.75">
      <c r="D27" s="35">
        <v>50</v>
      </c>
      <c r="E27" s="36">
        <v>2.054</v>
      </c>
      <c r="F27" s="36">
        <v>2.107</v>
      </c>
      <c r="G27" s="32">
        <v>0.5300000000000038</v>
      </c>
      <c r="H27" s="33">
        <v>2.094386</v>
      </c>
      <c r="I27" s="34">
        <f t="shared" si="5"/>
        <v>49082.186038791166</v>
      </c>
    </row>
    <row r="28" spans="4:9" ht="12.75">
      <c r="D28" s="35">
        <v>100</v>
      </c>
      <c r="E28" s="36">
        <v>2.326</v>
      </c>
      <c r="F28" s="36">
        <v>2.4</v>
      </c>
      <c r="G28" s="32">
        <v>0.7399999999999984</v>
      </c>
      <c r="H28" s="33">
        <v>2.3823879999999997</v>
      </c>
      <c r="I28" s="34">
        <f t="shared" si="5"/>
        <v>57179.050758444326</v>
      </c>
    </row>
    <row r="29" spans="4:9" ht="12.75">
      <c r="D29" s="35">
        <v>200</v>
      </c>
      <c r="E29" s="36">
        <v>2.576</v>
      </c>
      <c r="F29" s="36">
        <v>2.67</v>
      </c>
      <c r="G29" s="32">
        <v>0.9399999999999986</v>
      </c>
      <c r="H29" s="33">
        <v>2.647628</v>
      </c>
      <c r="I29" s="34">
        <f t="shared" si="5"/>
        <v>65812.59094570992</v>
      </c>
    </row>
  </sheetData>
  <printOptions/>
  <pageMargins left="0.75" right="0.75" top="1" bottom="1" header="0.5" footer="0.5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H8" sqref="H8"/>
    </sheetView>
  </sheetViews>
  <sheetFormatPr defaultColWidth="9.140625" defaultRowHeight="12.75"/>
  <cols>
    <col min="1" max="1" width="15.00390625" style="38" customWidth="1"/>
    <col min="2" max="2" width="17.421875" style="38" customWidth="1"/>
    <col min="3" max="3" width="23.7109375" style="38" customWidth="1"/>
    <col min="4" max="16384" width="11.421875" style="38" customWidth="1"/>
  </cols>
  <sheetData>
    <row r="1" ht="12.75">
      <c r="A1" s="37"/>
    </row>
    <row r="2" spans="1:3" ht="12.75">
      <c r="A2" s="70" t="s">
        <v>64</v>
      </c>
      <c r="B2" s="71"/>
      <c r="C2" s="72"/>
    </row>
    <row r="3" spans="1:3" ht="12.75">
      <c r="A3" s="73" t="s">
        <v>88</v>
      </c>
      <c r="B3" s="74"/>
      <c r="C3" s="75"/>
    </row>
    <row r="4" spans="1:3" ht="12.75">
      <c r="A4" s="39" t="s">
        <v>65</v>
      </c>
      <c r="B4" s="40" t="s">
        <v>66</v>
      </c>
      <c r="C4" s="40" t="s">
        <v>67</v>
      </c>
    </row>
    <row r="5" spans="1:3" ht="13.5" thickBot="1">
      <c r="A5" s="41" t="s">
        <v>68</v>
      </c>
      <c r="B5" s="42" t="s">
        <v>16</v>
      </c>
      <c r="C5" s="42" t="s">
        <v>63</v>
      </c>
    </row>
    <row r="6" spans="1:3" ht="13.5" thickTop="1">
      <c r="A6" s="43">
        <v>2</v>
      </c>
      <c r="B6" s="44">
        <v>-0.012954000000000002</v>
      </c>
      <c r="C6" s="45">
        <v>16058.48581778012</v>
      </c>
    </row>
    <row r="7" spans="1:3" ht="12.75">
      <c r="A7" s="46">
        <v>5</v>
      </c>
      <c r="B7" s="44">
        <v>0.837428</v>
      </c>
      <c r="C7" s="45">
        <v>25206.164776652116</v>
      </c>
    </row>
    <row r="8" spans="1:3" ht="12.75">
      <c r="A8" s="46">
        <v>10</v>
      </c>
      <c r="B8" s="44">
        <v>1.28962</v>
      </c>
      <c r="C8" s="45">
        <v>32035.0123075968</v>
      </c>
    </row>
    <row r="9" spans="1:3" ht="12.75">
      <c r="A9" s="46">
        <v>25</v>
      </c>
      <c r="B9" s="44">
        <v>1.776908</v>
      </c>
      <c r="C9" s="45">
        <v>41478.58614946112</v>
      </c>
    </row>
    <row r="10" spans="1:3" ht="12.75">
      <c r="A10" s="46">
        <v>50</v>
      </c>
      <c r="B10" s="44">
        <v>2.094386</v>
      </c>
      <c r="C10" s="45">
        <v>49082.186038791166</v>
      </c>
    </row>
    <row r="11" spans="1:3" ht="12.75">
      <c r="A11" s="46">
        <v>100</v>
      </c>
      <c r="B11" s="44">
        <v>2.3823879999999997</v>
      </c>
      <c r="C11" s="45">
        <v>57179.050758444326</v>
      </c>
    </row>
    <row r="12" spans="1:3" ht="12.75">
      <c r="A12" s="46">
        <v>200</v>
      </c>
      <c r="B12" s="44">
        <v>2.647628</v>
      </c>
      <c r="C12" s="45">
        <v>65812.59094570992</v>
      </c>
    </row>
  </sheetData>
  <mergeCells count="2"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E22" sqref="E22"/>
    </sheetView>
  </sheetViews>
  <sheetFormatPr defaultColWidth="9.140625" defaultRowHeight="12.75"/>
  <cols>
    <col min="1" max="1" width="15.00390625" style="38" customWidth="1"/>
    <col min="2" max="2" width="17.421875" style="38" customWidth="1"/>
    <col min="3" max="3" width="23.7109375" style="38" customWidth="1"/>
    <col min="4" max="16384" width="11.421875" style="38" customWidth="1"/>
  </cols>
  <sheetData>
    <row r="1" ht="12.75">
      <c r="A1" s="37"/>
    </row>
    <row r="2" spans="1:3" ht="12.75">
      <c r="A2" s="70" t="s">
        <v>64</v>
      </c>
      <c r="B2" s="71"/>
      <c r="C2" s="72"/>
    </row>
    <row r="3" spans="1:3" ht="12.75">
      <c r="A3" s="73" t="s">
        <v>69</v>
      </c>
      <c r="B3" s="74"/>
      <c r="C3" s="75"/>
    </row>
    <row r="4" spans="1:3" ht="12.75">
      <c r="A4" s="39" t="s">
        <v>65</v>
      </c>
      <c r="B4" s="40" t="s">
        <v>66</v>
      </c>
      <c r="C4" s="40" t="s">
        <v>67</v>
      </c>
    </row>
    <row r="5" spans="1:3" ht="13.5" thickBot="1">
      <c r="A5" s="41" t="s">
        <v>68</v>
      </c>
      <c r="B5" s="42" t="s">
        <v>16</v>
      </c>
      <c r="C5" s="65" t="s">
        <v>17</v>
      </c>
    </row>
    <row r="6" spans="1:3" ht="13.5" thickTop="1">
      <c r="A6" s="43">
        <v>2</v>
      </c>
      <c r="B6" s="44">
        <v>-0.012954000000000002</v>
      </c>
      <c r="C6" s="45">
        <v>16058.48581778012</v>
      </c>
    </row>
    <row r="7" spans="1:3" ht="12.75">
      <c r="A7" s="46">
        <v>5</v>
      </c>
      <c r="B7" s="44">
        <v>0.837428</v>
      </c>
      <c r="C7" s="45">
        <v>25206.164776652116</v>
      </c>
    </row>
    <row r="8" spans="1:3" ht="12.75">
      <c r="A8" s="46">
        <v>10</v>
      </c>
      <c r="B8" s="44">
        <v>1.28962</v>
      </c>
      <c r="C8" s="45">
        <v>32035.0123075968</v>
      </c>
    </row>
    <row r="9" spans="1:3" ht="12.75">
      <c r="A9" s="46">
        <v>25</v>
      </c>
      <c r="B9" s="44">
        <v>1.776908</v>
      </c>
      <c r="C9" s="45">
        <v>41478.58614946112</v>
      </c>
    </row>
    <row r="10" spans="1:3" ht="12.75">
      <c r="A10" s="46">
        <v>50</v>
      </c>
      <c r="B10" s="44">
        <v>2.094386</v>
      </c>
      <c r="C10" s="45">
        <v>49082.186038791166</v>
      </c>
    </row>
    <row r="11" spans="1:3" ht="12.75">
      <c r="A11" s="46">
        <v>100</v>
      </c>
      <c r="B11" s="44">
        <v>2.3823879999999997</v>
      </c>
      <c r="C11" s="45">
        <v>57179.050758444326</v>
      </c>
    </row>
    <row r="12" spans="1:3" ht="12.75">
      <c r="A12" s="46">
        <v>200</v>
      </c>
      <c r="B12" s="44">
        <v>2.647628</v>
      </c>
      <c r="C12" s="45">
        <v>65812.59094570992</v>
      </c>
    </row>
    <row r="16" spans="1:3" ht="12.75">
      <c r="A16" s="70" t="s">
        <v>64</v>
      </c>
      <c r="B16" s="71"/>
      <c r="C16" s="72"/>
    </row>
    <row r="17" spans="1:3" ht="12.75">
      <c r="A17" s="73" t="s">
        <v>70</v>
      </c>
      <c r="B17" s="74"/>
      <c r="C17" s="75"/>
    </row>
    <row r="18" spans="1:3" ht="12.75">
      <c r="A18" s="39" t="s">
        <v>65</v>
      </c>
      <c r="B18" s="40" t="s">
        <v>66</v>
      </c>
      <c r="C18" s="40" t="s">
        <v>67</v>
      </c>
    </row>
    <row r="19" spans="1:3" ht="13.5" thickBot="1">
      <c r="A19" s="41" t="s">
        <v>68</v>
      </c>
      <c r="B19" s="47" t="s">
        <v>71</v>
      </c>
      <c r="C19" s="47" t="s">
        <v>72</v>
      </c>
    </row>
    <row r="20" spans="1:3" ht="13.5" thickTop="1">
      <c r="A20" s="43">
        <v>2</v>
      </c>
      <c r="B20" s="48">
        <v>-0.05735292171034945</v>
      </c>
      <c r="C20" s="49">
        <v>12840.93657544811</v>
      </c>
    </row>
    <row r="21" spans="1:3" ht="12.75">
      <c r="A21" s="46">
        <v>5</v>
      </c>
      <c r="B21" s="48">
        <v>0.8203235391448253</v>
      </c>
      <c r="C21" s="49">
        <v>20840.665367064914</v>
      </c>
    </row>
    <row r="22" spans="1:3" ht="12.75">
      <c r="A22" s="46">
        <v>10</v>
      </c>
      <c r="B22" s="48">
        <v>1.3126764608551746</v>
      </c>
      <c r="C22" s="49">
        <v>27345.92251996094</v>
      </c>
    </row>
    <row r="23" spans="1:3" ht="12.75">
      <c r="A23" s="46">
        <v>25</v>
      </c>
      <c r="B23" s="48">
        <v>1.863246285813802</v>
      </c>
      <c r="C23" s="49">
        <v>37053.04577948341</v>
      </c>
    </row>
    <row r="24" spans="1:3" ht="12.75">
      <c r="A24" s="46">
        <v>50</v>
      </c>
      <c r="B24" s="48">
        <v>2.233977880344842</v>
      </c>
      <c r="C24" s="49">
        <v>45463.32253115989</v>
      </c>
    </row>
    <row r="25" spans="1:3" ht="12.75">
      <c r="A25" s="46">
        <v>100</v>
      </c>
      <c r="B25" s="48">
        <v>2.5766285900896757</v>
      </c>
      <c r="C25" s="49">
        <v>54924.927823036545</v>
      </c>
    </row>
    <row r="26" spans="1:3" ht="12.75">
      <c r="A26" s="46">
        <v>200</v>
      </c>
      <c r="B26" s="48">
        <v>2.898738857441406</v>
      </c>
      <c r="C26" s="49">
        <v>65607.8454744376</v>
      </c>
    </row>
  </sheetData>
  <mergeCells count="4">
    <mergeCell ref="A2:C2"/>
    <mergeCell ref="A3:C3"/>
    <mergeCell ref="A16:C16"/>
    <mergeCell ref="A17:C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1" sqref="D1"/>
    </sheetView>
  </sheetViews>
  <sheetFormatPr defaultColWidth="9.140625" defaultRowHeight="12.75"/>
  <cols>
    <col min="1" max="1" width="10.00390625" style="0" bestFit="1" customWidth="1"/>
    <col min="2" max="2" width="9.00390625" style="0" bestFit="1" customWidth="1"/>
    <col min="3" max="3" width="21.00390625" style="0" bestFit="1" customWidth="1"/>
    <col min="4" max="4" width="27.421875" style="0" bestFit="1" customWidth="1"/>
    <col min="5" max="16384" width="8.8515625" style="0" customWidth="1"/>
  </cols>
  <sheetData>
    <row r="1" spans="1:4" ht="12.75">
      <c r="A1" s="3" t="s">
        <v>41</v>
      </c>
      <c r="B1" s="3" t="s">
        <v>42</v>
      </c>
      <c r="C1" s="3" t="s">
        <v>43</v>
      </c>
      <c r="D1" s="3" t="s">
        <v>44</v>
      </c>
    </row>
    <row r="2" spans="1:4" ht="12.75">
      <c r="A2" t="s">
        <v>40</v>
      </c>
      <c r="B2">
        <v>14306500</v>
      </c>
      <c r="C2" s="1">
        <v>33202</v>
      </c>
      <c r="D2">
        <v>8600</v>
      </c>
    </row>
    <row r="3" spans="1:4" ht="12.75">
      <c r="A3" t="s">
        <v>40</v>
      </c>
      <c r="B3">
        <v>14306500</v>
      </c>
      <c r="C3" s="1">
        <v>33654</v>
      </c>
      <c r="D3">
        <v>11700</v>
      </c>
    </row>
    <row r="4" spans="1:4" ht="12.75">
      <c r="A4" t="s">
        <v>40</v>
      </c>
      <c r="B4">
        <v>14306500</v>
      </c>
      <c r="C4" s="1">
        <v>33989</v>
      </c>
      <c r="D4">
        <v>10100</v>
      </c>
    </row>
    <row r="5" spans="1:4" ht="12.75">
      <c r="A5" t="s">
        <v>40</v>
      </c>
      <c r="B5">
        <v>14306500</v>
      </c>
      <c r="C5" s="1">
        <v>34389</v>
      </c>
      <c r="D5">
        <v>10400</v>
      </c>
    </row>
    <row r="6" spans="1:4" ht="12.75">
      <c r="A6" t="s">
        <v>40</v>
      </c>
      <c r="B6">
        <v>14306500</v>
      </c>
      <c r="C6" s="1">
        <v>34713</v>
      </c>
      <c r="D6">
        <v>16600</v>
      </c>
    </row>
    <row r="7" spans="1:4" ht="12.75">
      <c r="A7" t="s">
        <v>40</v>
      </c>
      <c r="B7">
        <v>14306500</v>
      </c>
      <c r="C7" s="1">
        <v>35102</v>
      </c>
      <c r="D7">
        <v>32100</v>
      </c>
    </row>
    <row r="8" spans="1:4" ht="12.75">
      <c r="A8" t="s">
        <v>40</v>
      </c>
      <c r="B8">
        <v>14306500</v>
      </c>
      <c r="C8" s="1">
        <v>35388</v>
      </c>
      <c r="D8">
        <v>28200</v>
      </c>
    </row>
    <row r="9" spans="1:4" ht="12.75">
      <c r="A9" t="s">
        <v>40</v>
      </c>
      <c r="B9">
        <v>14306500</v>
      </c>
      <c r="C9" s="1">
        <v>35781</v>
      </c>
      <c r="D9">
        <v>10200</v>
      </c>
    </row>
    <row r="10" spans="1:4" ht="12.75">
      <c r="A10" t="s">
        <v>40</v>
      </c>
      <c r="B10">
        <v>14306500</v>
      </c>
      <c r="C10" s="1">
        <v>36157</v>
      </c>
      <c r="D10">
        <v>32500</v>
      </c>
    </row>
    <row r="11" spans="1:4" ht="12.75">
      <c r="A11" t="s">
        <v>40</v>
      </c>
      <c r="B11">
        <v>14306500</v>
      </c>
      <c r="C11" s="1">
        <v>36490</v>
      </c>
      <c r="D11">
        <v>23200</v>
      </c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D13" sqref="D13"/>
    </sheetView>
  </sheetViews>
  <sheetFormatPr defaultColWidth="9.140625" defaultRowHeight="12.75"/>
  <cols>
    <col min="1" max="1" width="17.8515625" style="0" bestFit="1" customWidth="1"/>
    <col min="2" max="2" width="23.421875" style="0" bestFit="1" customWidth="1"/>
    <col min="3" max="4" width="11.421875" style="0" customWidth="1"/>
    <col min="5" max="5" width="5.28125" style="0" bestFit="1" customWidth="1"/>
    <col min="6" max="6" width="17.8515625" style="0" bestFit="1" customWidth="1"/>
    <col min="7" max="7" width="32.140625" style="0" bestFit="1" customWidth="1"/>
    <col min="8" max="16384" width="8.8515625" style="0" customWidth="1"/>
  </cols>
  <sheetData>
    <row r="1" spans="1:7" ht="12.75">
      <c r="A1" s="3" t="s">
        <v>45</v>
      </c>
      <c r="B1" s="3" t="s">
        <v>46</v>
      </c>
      <c r="C1" s="4"/>
      <c r="D1" s="4"/>
      <c r="E1" s="5" t="s">
        <v>47</v>
      </c>
      <c r="F1" s="5" t="s">
        <v>45</v>
      </c>
      <c r="G1" s="5" t="s">
        <v>48</v>
      </c>
    </row>
    <row r="2" spans="1:7" ht="12.75">
      <c r="A2" s="1">
        <v>33202</v>
      </c>
      <c r="B2">
        <v>8600</v>
      </c>
      <c r="E2" s="6">
        <v>1</v>
      </c>
      <c r="F2" s="7">
        <v>36490</v>
      </c>
      <c r="G2" s="6">
        <v>23200</v>
      </c>
    </row>
    <row r="3" spans="1:7" ht="12.75">
      <c r="A3" s="1">
        <v>33654</v>
      </c>
      <c r="B3">
        <v>11700</v>
      </c>
      <c r="E3" s="6">
        <v>2</v>
      </c>
      <c r="F3" s="7">
        <v>36157</v>
      </c>
      <c r="G3" s="6">
        <v>32500</v>
      </c>
    </row>
    <row r="4" spans="1:7" ht="12.75">
      <c r="A4" s="1">
        <v>33989</v>
      </c>
      <c r="B4">
        <v>10100</v>
      </c>
      <c r="E4" s="6">
        <v>3</v>
      </c>
      <c r="F4" s="7">
        <v>35781</v>
      </c>
      <c r="G4" s="6">
        <v>10200</v>
      </c>
    </row>
    <row r="5" spans="1:7" ht="12.75">
      <c r="A5" s="1">
        <v>34389</v>
      </c>
      <c r="B5">
        <v>10400</v>
      </c>
      <c r="E5" s="6">
        <v>4</v>
      </c>
      <c r="F5" s="7">
        <v>35388</v>
      </c>
      <c r="G5" s="6">
        <v>28200</v>
      </c>
    </row>
    <row r="6" spans="1:7" ht="12.75">
      <c r="A6" s="1">
        <v>34713</v>
      </c>
      <c r="B6">
        <v>16600</v>
      </c>
      <c r="E6" s="6">
        <v>5</v>
      </c>
      <c r="F6" s="7">
        <v>35102</v>
      </c>
      <c r="G6" s="6">
        <v>32100</v>
      </c>
    </row>
    <row r="7" spans="1:7" ht="12.75">
      <c r="A7" s="1">
        <v>35102</v>
      </c>
      <c r="B7">
        <v>32100</v>
      </c>
      <c r="E7" s="6">
        <v>6</v>
      </c>
      <c r="F7" s="7">
        <v>34713</v>
      </c>
      <c r="G7" s="6">
        <v>16600</v>
      </c>
    </row>
    <row r="8" spans="1:7" ht="12.75">
      <c r="A8" s="1">
        <v>35388</v>
      </c>
      <c r="B8">
        <v>28200</v>
      </c>
      <c r="E8" s="6">
        <v>7</v>
      </c>
      <c r="F8" s="7">
        <v>34389</v>
      </c>
      <c r="G8" s="6">
        <v>10400</v>
      </c>
    </row>
    <row r="9" spans="1:7" ht="12.75">
      <c r="A9" s="1">
        <v>35781</v>
      </c>
      <c r="B9">
        <v>10200</v>
      </c>
      <c r="E9" s="6">
        <v>8</v>
      </c>
      <c r="F9" s="7">
        <v>33989</v>
      </c>
      <c r="G9" s="6">
        <v>10100</v>
      </c>
    </row>
    <row r="10" spans="1:7" ht="12.75">
      <c r="A10" s="1">
        <v>36157</v>
      </c>
      <c r="B10">
        <v>32500</v>
      </c>
      <c r="E10" s="6">
        <v>9</v>
      </c>
      <c r="F10" s="7">
        <v>33654</v>
      </c>
      <c r="G10" s="6">
        <v>11700</v>
      </c>
    </row>
    <row r="11" spans="1:7" ht="12.75">
      <c r="A11" s="1">
        <v>36490</v>
      </c>
      <c r="B11">
        <v>23200</v>
      </c>
      <c r="E11" s="6">
        <v>10</v>
      </c>
      <c r="F11" s="7">
        <v>33202</v>
      </c>
      <c r="G11" s="6">
        <v>8600</v>
      </c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27" sqref="C27"/>
    </sheetView>
  </sheetViews>
  <sheetFormatPr defaultColWidth="9.140625" defaultRowHeight="12.75"/>
  <cols>
    <col min="1" max="1" width="5.28125" style="0" bestFit="1" customWidth="1"/>
    <col min="2" max="2" width="17.8515625" style="0" bestFit="1" customWidth="1"/>
    <col min="3" max="3" width="32.140625" style="0" bestFit="1" customWidth="1"/>
    <col min="4" max="4" width="9.421875" style="0" bestFit="1" customWidth="1"/>
    <col min="5" max="16384" width="8.8515625" style="0" customWidth="1"/>
  </cols>
  <sheetData>
    <row r="1" spans="1:4" ht="12.75">
      <c r="A1" s="3" t="s">
        <v>47</v>
      </c>
      <c r="B1" s="3" t="s">
        <v>45</v>
      </c>
      <c r="C1" s="3" t="s">
        <v>48</v>
      </c>
      <c r="D1" s="5" t="s">
        <v>49</v>
      </c>
    </row>
    <row r="2" spans="1:4" ht="12.75">
      <c r="A2">
        <v>1</v>
      </c>
      <c r="B2" s="1">
        <v>36490</v>
      </c>
      <c r="C2">
        <v>23200</v>
      </c>
      <c r="D2" s="8">
        <f aca="true" t="shared" si="0" ref="D2:D11">LOG(C2)</f>
        <v>4.365487984890899</v>
      </c>
    </row>
    <row r="3" spans="1:4" ht="12.75">
      <c r="A3">
        <v>2</v>
      </c>
      <c r="B3" s="1">
        <v>36157</v>
      </c>
      <c r="C3">
        <v>32500</v>
      </c>
      <c r="D3" s="8">
        <f t="shared" si="0"/>
        <v>4.511883360978874</v>
      </c>
    </row>
    <row r="4" spans="1:4" ht="12.75">
      <c r="A4">
        <v>3</v>
      </c>
      <c r="B4" s="1">
        <v>35781</v>
      </c>
      <c r="C4">
        <v>10200</v>
      </c>
      <c r="D4" s="8">
        <f t="shared" si="0"/>
        <v>4.008600171761918</v>
      </c>
    </row>
    <row r="5" spans="1:4" ht="12.75">
      <c r="A5">
        <v>4</v>
      </c>
      <c r="B5" s="1">
        <v>35388</v>
      </c>
      <c r="C5">
        <v>28200</v>
      </c>
      <c r="D5" s="8">
        <f t="shared" si="0"/>
        <v>4.450249108319361</v>
      </c>
    </row>
    <row r="6" spans="1:4" ht="12.75">
      <c r="A6">
        <v>5</v>
      </c>
      <c r="B6" s="1">
        <v>35102</v>
      </c>
      <c r="C6">
        <v>32100</v>
      </c>
      <c r="D6" s="8">
        <f t="shared" si="0"/>
        <v>4.506505032404872</v>
      </c>
    </row>
    <row r="7" spans="1:4" ht="12.75">
      <c r="A7">
        <v>6</v>
      </c>
      <c r="B7" s="1">
        <v>34713</v>
      </c>
      <c r="C7">
        <v>16600</v>
      </c>
      <c r="D7" s="8">
        <f t="shared" si="0"/>
        <v>4.220108088040055</v>
      </c>
    </row>
    <row r="8" spans="1:4" ht="12.75">
      <c r="A8">
        <v>7</v>
      </c>
      <c r="B8" s="1">
        <v>34389</v>
      </c>
      <c r="C8">
        <v>10400</v>
      </c>
      <c r="D8" s="8">
        <f t="shared" si="0"/>
        <v>4.017033339298781</v>
      </c>
    </row>
    <row r="9" spans="1:4" ht="12.75">
      <c r="A9">
        <v>8</v>
      </c>
      <c r="B9" s="1">
        <v>33989</v>
      </c>
      <c r="C9">
        <v>10100</v>
      </c>
      <c r="D9" s="8">
        <f t="shared" si="0"/>
        <v>4.004321373782642</v>
      </c>
    </row>
    <row r="10" spans="1:4" ht="12.75">
      <c r="A10">
        <v>9</v>
      </c>
      <c r="B10" s="1">
        <v>33654</v>
      </c>
      <c r="C10">
        <v>11700</v>
      </c>
      <c r="D10" s="8">
        <f t="shared" si="0"/>
        <v>4.068185861746161</v>
      </c>
    </row>
    <row r="11" spans="1:4" ht="12.75">
      <c r="A11">
        <v>10</v>
      </c>
      <c r="B11" s="1">
        <v>33202</v>
      </c>
      <c r="C11">
        <v>8600</v>
      </c>
      <c r="D11" s="8">
        <f t="shared" si="0"/>
        <v>3.934498451243568</v>
      </c>
    </row>
  </sheetData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E17" sqref="E17"/>
    </sheetView>
  </sheetViews>
  <sheetFormatPr defaultColWidth="9.140625" defaultRowHeight="12.75"/>
  <cols>
    <col min="1" max="1" width="8.8515625" style="0" customWidth="1"/>
    <col min="2" max="2" width="17.8515625" style="0" bestFit="1" customWidth="1"/>
    <col min="3" max="3" width="32.140625" style="0" bestFit="1" customWidth="1"/>
    <col min="4" max="4" width="10.00390625" style="0" bestFit="1" customWidth="1"/>
    <col min="5" max="16384" width="8.8515625" style="0" customWidth="1"/>
  </cols>
  <sheetData>
    <row r="1" spans="1:4" ht="12.75">
      <c r="A1" s="3" t="s">
        <v>47</v>
      </c>
      <c r="B1" s="3" t="s">
        <v>45</v>
      </c>
      <c r="C1" s="3" t="s">
        <v>48</v>
      </c>
      <c r="D1" s="3" t="s">
        <v>49</v>
      </c>
    </row>
    <row r="2" spans="1:4" ht="12.75">
      <c r="A2">
        <v>1</v>
      </c>
      <c r="B2" s="1">
        <v>36490</v>
      </c>
      <c r="C2">
        <v>23200</v>
      </c>
      <c r="D2" s="9">
        <f aca="true" t="shared" si="0" ref="D2:D11">LOG(C2)</f>
        <v>4.365487984890899</v>
      </c>
    </row>
    <row r="3" spans="1:4" ht="12.75">
      <c r="A3">
        <v>2</v>
      </c>
      <c r="B3" s="1">
        <v>36157</v>
      </c>
      <c r="C3">
        <v>32500</v>
      </c>
      <c r="D3" s="9">
        <f t="shared" si="0"/>
        <v>4.511883360978874</v>
      </c>
    </row>
    <row r="4" spans="1:4" ht="12.75">
      <c r="A4">
        <v>3</v>
      </c>
      <c r="B4" s="1">
        <v>35781</v>
      </c>
      <c r="C4">
        <v>10200</v>
      </c>
      <c r="D4" s="9">
        <f t="shared" si="0"/>
        <v>4.008600171761918</v>
      </c>
    </row>
    <row r="5" spans="1:4" ht="12.75">
      <c r="A5">
        <v>4</v>
      </c>
      <c r="B5" s="1">
        <v>35388</v>
      </c>
      <c r="C5">
        <v>28200</v>
      </c>
      <c r="D5" s="9">
        <f t="shared" si="0"/>
        <v>4.450249108319361</v>
      </c>
    </row>
    <row r="6" spans="1:4" ht="12.75">
      <c r="A6">
        <v>5</v>
      </c>
      <c r="B6" s="1">
        <v>35102</v>
      </c>
      <c r="C6">
        <v>32100</v>
      </c>
      <c r="D6" s="9">
        <f t="shared" si="0"/>
        <v>4.506505032404872</v>
      </c>
    </row>
    <row r="7" spans="1:4" ht="12.75">
      <c r="A7">
        <v>6</v>
      </c>
      <c r="B7" s="1">
        <v>34713</v>
      </c>
      <c r="C7">
        <v>16600</v>
      </c>
      <c r="D7" s="9">
        <f t="shared" si="0"/>
        <v>4.220108088040055</v>
      </c>
    </row>
    <row r="8" spans="1:4" ht="12.75">
      <c r="A8">
        <v>7</v>
      </c>
      <c r="B8" s="1">
        <v>34389</v>
      </c>
      <c r="C8">
        <v>10400</v>
      </c>
      <c r="D8" s="9">
        <f t="shared" si="0"/>
        <v>4.017033339298781</v>
      </c>
    </row>
    <row r="9" spans="1:4" ht="12.75">
      <c r="A9">
        <v>8</v>
      </c>
      <c r="B9" s="1">
        <v>33989</v>
      </c>
      <c r="C9">
        <v>10100</v>
      </c>
      <c r="D9" s="9">
        <f t="shared" si="0"/>
        <v>4.004321373782642</v>
      </c>
    </row>
    <row r="10" spans="1:4" ht="12.75">
      <c r="A10">
        <v>9</v>
      </c>
      <c r="B10" s="1">
        <v>33654</v>
      </c>
      <c r="C10">
        <v>11700</v>
      </c>
      <c r="D10" s="9">
        <f t="shared" si="0"/>
        <v>4.068185861746161</v>
      </c>
    </row>
    <row r="11" spans="1:4" ht="12.75">
      <c r="A11">
        <v>10</v>
      </c>
      <c r="B11" s="1">
        <v>33202</v>
      </c>
      <c r="C11">
        <v>8600</v>
      </c>
      <c r="D11" s="9">
        <f t="shared" si="0"/>
        <v>3.934498451243568</v>
      </c>
    </row>
    <row r="12" spans="3:4" ht="12.75">
      <c r="C12" s="5" t="s">
        <v>50</v>
      </c>
      <c r="D12" s="5" t="s">
        <v>51</v>
      </c>
    </row>
    <row r="13" spans="3:4" ht="12.75">
      <c r="C13" s="10">
        <f>AVERAGE(C2:C11)</f>
        <v>18360</v>
      </c>
      <c r="D13" s="10">
        <f>AVERAGE(D2:D11)</f>
        <v>4.208687277246713</v>
      </c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H7" sqref="H7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3" width="18.421875" style="0" customWidth="1"/>
    <col min="4" max="4" width="10.00390625" style="0" bestFit="1" customWidth="1"/>
    <col min="5" max="5" width="13.28125" style="0" customWidth="1"/>
    <col min="6" max="16384" width="8.8515625" style="0" customWidth="1"/>
  </cols>
  <sheetData>
    <row r="1" spans="1:5" ht="47.25">
      <c r="A1" s="3" t="s">
        <v>47</v>
      </c>
      <c r="B1" s="11" t="s">
        <v>45</v>
      </c>
      <c r="C1" s="11" t="s">
        <v>48</v>
      </c>
      <c r="D1" s="3" t="s">
        <v>49</v>
      </c>
      <c r="E1" s="12" t="s">
        <v>52</v>
      </c>
    </row>
    <row r="2" spans="1:5" ht="12.75">
      <c r="A2">
        <v>1</v>
      </c>
      <c r="B2" s="1">
        <v>36490</v>
      </c>
      <c r="C2">
        <v>23200</v>
      </c>
      <c r="D2" s="9">
        <f aca="true" t="shared" si="0" ref="D2:D11">LOG(C2)</f>
        <v>4.365487984890899</v>
      </c>
      <c r="E2" s="13">
        <f aca="true" t="shared" si="1" ref="E2:E11">(D2-$D$13)^2</f>
        <v>0.024586461917717618</v>
      </c>
    </row>
    <row r="3" spans="1:5" ht="12.75">
      <c r="A3">
        <v>2</v>
      </c>
      <c r="B3" s="1">
        <v>36157</v>
      </c>
      <c r="C3">
        <v>32500</v>
      </c>
      <c r="D3" s="9">
        <f t="shared" si="0"/>
        <v>4.511883360978874</v>
      </c>
      <c r="E3" s="13">
        <f t="shared" si="1"/>
        <v>0.09192786519051986</v>
      </c>
    </row>
    <row r="4" spans="1:5" ht="12.75">
      <c r="A4">
        <v>3</v>
      </c>
      <c r="B4" s="1">
        <v>35781</v>
      </c>
      <c r="C4">
        <v>10200</v>
      </c>
      <c r="D4" s="9">
        <f t="shared" si="0"/>
        <v>4.008600171761918</v>
      </c>
      <c r="E4" s="13">
        <f t="shared" si="1"/>
        <v>0.040034849781283494</v>
      </c>
    </row>
    <row r="5" spans="1:5" ht="12.75">
      <c r="A5">
        <v>4</v>
      </c>
      <c r="B5" s="1">
        <v>35388</v>
      </c>
      <c r="C5">
        <v>28200</v>
      </c>
      <c r="D5" s="9">
        <f t="shared" si="0"/>
        <v>4.450249108319361</v>
      </c>
      <c r="E5" s="13">
        <f t="shared" si="1"/>
        <v>0.0583521182311705</v>
      </c>
    </row>
    <row r="6" spans="1:5" ht="12.75">
      <c r="A6">
        <v>5</v>
      </c>
      <c r="B6" s="1">
        <v>35102</v>
      </c>
      <c r="C6">
        <v>32100</v>
      </c>
      <c r="D6" s="9">
        <f t="shared" si="0"/>
        <v>4.506505032404872</v>
      </c>
      <c r="E6" s="13">
        <f t="shared" si="1"/>
        <v>0.08869541528744534</v>
      </c>
    </row>
    <row r="7" spans="1:5" ht="12.75">
      <c r="A7">
        <v>6</v>
      </c>
      <c r="B7" s="1">
        <v>34713</v>
      </c>
      <c r="C7">
        <v>16600</v>
      </c>
      <c r="D7" s="9">
        <f t="shared" si="0"/>
        <v>4.220108088040055</v>
      </c>
      <c r="E7" s="13">
        <f t="shared" si="1"/>
        <v>0.0001304349191773173</v>
      </c>
    </row>
    <row r="8" spans="1:5" ht="12.75">
      <c r="A8">
        <v>7</v>
      </c>
      <c r="B8" s="1">
        <v>34389</v>
      </c>
      <c r="C8">
        <v>10400</v>
      </c>
      <c r="D8" s="9">
        <f t="shared" si="0"/>
        <v>4.017033339298781</v>
      </c>
      <c r="E8" s="13">
        <f t="shared" si="1"/>
        <v>0.036731231930949876</v>
      </c>
    </row>
    <row r="9" spans="1:5" ht="12.75">
      <c r="A9">
        <v>8</v>
      </c>
      <c r="B9" s="1">
        <v>33989</v>
      </c>
      <c r="C9">
        <v>10100</v>
      </c>
      <c r="D9" s="9">
        <f t="shared" si="0"/>
        <v>4.004321373782642</v>
      </c>
      <c r="E9" s="13">
        <f t="shared" si="1"/>
        <v>0.0417654224986859</v>
      </c>
    </row>
    <row r="10" spans="1:5" ht="12.75">
      <c r="A10">
        <v>9</v>
      </c>
      <c r="B10" s="1">
        <v>33654</v>
      </c>
      <c r="C10">
        <v>11700</v>
      </c>
      <c r="D10" s="9">
        <f t="shared" si="0"/>
        <v>4.068185861746161</v>
      </c>
      <c r="E10" s="13">
        <f t="shared" si="1"/>
        <v>0.01974064775765868</v>
      </c>
    </row>
    <row r="11" spans="1:5" ht="12.75">
      <c r="A11">
        <v>10</v>
      </c>
      <c r="B11" s="1">
        <v>33202</v>
      </c>
      <c r="C11">
        <v>8600</v>
      </c>
      <c r="D11" s="9">
        <f t="shared" si="0"/>
        <v>3.934498451243568</v>
      </c>
      <c r="E11" s="13">
        <f t="shared" si="1"/>
        <v>0.07517951230498297</v>
      </c>
    </row>
    <row r="12" spans="3:4" ht="12.75">
      <c r="C12" s="3" t="s">
        <v>50</v>
      </c>
      <c r="D12" s="3" t="s">
        <v>51</v>
      </c>
    </row>
    <row r="13" spans="3:4" ht="12.75">
      <c r="C13" s="14">
        <f>AVERAGE(C2:C11)</f>
        <v>18360</v>
      </c>
      <c r="D13" s="14">
        <f>AVERAGE(D2:D11)</f>
        <v>4.208687277246713</v>
      </c>
    </row>
  </sheetData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I12" sqref="I12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3" width="19.00390625" style="0" customWidth="1"/>
    <col min="4" max="4" width="10.00390625" style="0" bestFit="1" customWidth="1"/>
    <col min="5" max="5" width="13.28125" style="0" customWidth="1"/>
    <col min="6" max="6" width="13.7109375" style="0" bestFit="1" customWidth="1"/>
    <col min="7" max="16384" width="8.8515625" style="0" customWidth="1"/>
  </cols>
  <sheetData>
    <row r="1" spans="1:6" ht="47.25">
      <c r="A1" s="3" t="s">
        <v>47</v>
      </c>
      <c r="B1" s="11" t="s">
        <v>45</v>
      </c>
      <c r="C1" s="11" t="s">
        <v>48</v>
      </c>
      <c r="D1" s="3" t="s">
        <v>49</v>
      </c>
      <c r="E1" s="15" t="s">
        <v>52</v>
      </c>
      <c r="F1" s="12" t="s">
        <v>53</v>
      </c>
    </row>
    <row r="2" spans="1:6" ht="12.75">
      <c r="A2">
        <v>1</v>
      </c>
      <c r="B2" s="1">
        <v>36490</v>
      </c>
      <c r="C2">
        <v>23200</v>
      </c>
      <c r="D2" s="9">
        <f aca="true" t="shared" si="0" ref="D2:D11">LOG(C2)</f>
        <v>4.365487984890899</v>
      </c>
      <c r="E2" s="16">
        <f aca="true" t="shared" si="1" ref="E2:E11">(D2-$D$13)^2</f>
        <v>0.024586461917717618</v>
      </c>
      <c r="F2" s="13">
        <f aca="true" t="shared" si="2" ref="F2:F11">(D2-$D$13)^3</f>
        <v>0.003855174627164963</v>
      </c>
    </row>
    <row r="3" spans="1:6" ht="12.75">
      <c r="A3">
        <v>2</v>
      </c>
      <c r="B3" s="1">
        <v>36157</v>
      </c>
      <c r="C3">
        <v>32500</v>
      </c>
      <c r="D3" s="9">
        <f t="shared" si="0"/>
        <v>4.511883360978874</v>
      </c>
      <c r="E3" s="16">
        <f t="shared" si="1"/>
        <v>0.09192786519051986</v>
      </c>
      <c r="F3" s="13">
        <f t="shared" si="2"/>
        <v>0.02787216871162371</v>
      </c>
    </row>
    <row r="4" spans="1:6" ht="12.75">
      <c r="A4">
        <v>3</v>
      </c>
      <c r="B4" s="1">
        <v>35781</v>
      </c>
      <c r="C4">
        <v>10200</v>
      </c>
      <c r="D4" s="9">
        <f t="shared" si="0"/>
        <v>4.008600171761918</v>
      </c>
      <c r="E4" s="16">
        <f t="shared" si="1"/>
        <v>0.040034849781283494</v>
      </c>
      <c r="F4" s="13">
        <f t="shared" si="2"/>
        <v>-0.008010457211255593</v>
      </c>
    </row>
    <row r="5" spans="1:6" ht="12.75">
      <c r="A5">
        <v>4</v>
      </c>
      <c r="B5" s="1">
        <v>35388</v>
      </c>
      <c r="C5">
        <v>28200</v>
      </c>
      <c r="D5" s="9">
        <f t="shared" si="0"/>
        <v>4.450249108319361</v>
      </c>
      <c r="E5" s="16">
        <f t="shared" si="1"/>
        <v>0.0583521182311705</v>
      </c>
      <c r="F5" s="13">
        <f t="shared" si="2"/>
        <v>0.01409564452688919</v>
      </c>
    </row>
    <row r="6" spans="1:6" ht="12.75">
      <c r="A6">
        <v>5</v>
      </c>
      <c r="B6" s="1">
        <v>35102</v>
      </c>
      <c r="C6">
        <v>32100</v>
      </c>
      <c r="D6" s="9">
        <f t="shared" si="0"/>
        <v>4.506505032404872</v>
      </c>
      <c r="E6" s="16">
        <f t="shared" si="1"/>
        <v>0.08869541528744534</v>
      </c>
      <c r="F6" s="13">
        <f t="shared" si="2"/>
        <v>0.02641506947372766</v>
      </c>
    </row>
    <row r="7" spans="1:6" ht="12.75">
      <c r="A7">
        <v>6</v>
      </c>
      <c r="B7" s="1">
        <v>34713</v>
      </c>
      <c r="C7">
        <v>16600</v>
      </c>
      <c r="D7" s="9">
        <f t="shared" si="0"/>
        <v>4.220108088040055</v>
      </c>
      <c r="E7" s="16">
        <f t="shared" si="1"/>
        <v>0.0001304349191773173</v>
      </c>
      <c r="F7" s="13">
        <f t="shared" si="2"/>
        <v>1.4896725327689975E-06</v>
      </c>
    </row>
    <row r="8" spans="1:6" ht="12.75">
      <c r="A8">
        <v>7</v>
      </c>
      <c r="B8" s="1">
        <v>34389</v>
      </c>
      <c r="C8">
        <v>10400</v>
      </c>
      <c r="D8" s="9">
        <f t="shared" si="0"/>
        <v>4.017033339298781</v>
      </c>
      <c r="E8" s="16">
        <f t="shared" si="1"/>
        <v>0.036731231930949876</v>
      </c>
      <c r="F8" s="13">
        <f t="shared" si="2"/>
        <v>-0.0070396852452453765</v>
      </c>
    </row>
    <row r="9" spans="1:6" ht="12.75">
      <c r="A9">
        <v>8</v>
      </c>
      <c r="B9" s="1">
        <v>33989</v>
      </c>
      <c r="C9">
        <v>10100</v>
      </c>
      <c r="D9" s="9">
        <f t="shared" si="0"/>
        <v>4.004321373782642</v>
      </c>
      <c r="E9" s="16">
        <f t="shared" si="1"/>
        <v>0.0417654224986859</v>
      </c>
      <c r="F9" s="13">
        <f t="shared" si="2"/>
        <v>-0.008535428302502573</v>
      </c>
    </row>
    <row r="10" spans="1:6" ht="12.75">
      <c r="A10">
        <v>9</v>
      </c>
      <c r="B10" s="1">
        <v>33654</v>
      </c>
      <c r="C10">
        <v>11700</v>
      </c>
      <c r="D10" s="9">
        <f t="shared" si="0"/>
        <v>4.068185861746161</v>
      </c>
      <c r="E10" s="16">
        <f t="shared" si="1"/>
        <v>0.01974064775765868</v>
      </c>
      <c r="F10" s="13">
        <f t="shared" si="2"/>
        <v>-0.0027735889528488367</v>
      </c>
    </row>
    <row r="11" spans="1:6" ht="12.75">
      <c r="A11">
        <v>10</v>
      </c>
      <c r="B11" s="1">
        <v>33202</v>
      </c>
      <c r="C11">
        <v>8600</v>
      </c>
      <c r="D11" s="9">
        <f t="shared" si="0"/>
        <v>3.934498451243568</v>
      </c>
      <c r="E11" s="16">
        <f t="shared" si="1"/>
        <v>0.07517951230498297</v>
      </c>
      <c r="F11" s="13">
        <f t="shared" si="2"/>
        <v>-0.020613382218392283</v>
      </c>
    </row>
    <row r="12" spans="3:4" ht="12.75">
      <c r="C12" s="3" t="s">
        <v>50</v>
      </c>
      <c r="D12" s="3" t="s">
        <v>51</v>
      </c>
    </row>
    <row r="13" spans="3:4" ht="12.75">
      <c r="C13" s="14">
        <f>AVERAGE(C2:C11)</f>
        <v>18360</v>
      </c>
      <c r="D13" s="14">
        <f>AVERAGE(D2:D11)</f>
        <v>4.208687277246713</v>
      </c>
    </row>
  </sheetData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H20" sqref="H20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3" width="18.421875" style="0" customWidth="1"/>
    <col min="4" max="4" width="10.00390625" style="0" bestFit="1" customWidth="1"/>
    <col min="5" max="5" width="13.28125" style="0" customWidth="1"/>
    <col min="6" max="7" width="13.7109375" style="0" bestFit="1" customWidth="1"/>
    <col min="8" max="16384" width="8.8515625" style="0" customWidth="1"/>
  </cols>
  <sheetData>
    <row r="1" spans="1:7" ht="47.25">
      <c r="A1" s="3" t="s">
        <v>47</v>
      </c>
      <c r="B1" s="11" t="s">
        <v>45</v>
      </c>
      <c r="C1" s="11" t="s">
        <v>48</v>
      </c>
      <c r="D1" s="3" t="s">
        <v>49</v>
      </c>
      <c r="E1" s="15" t="s">
        <v>52</v>
      </c>
      <c r="F1" s="15" t="s">
        <v>53</v>
      </c>
      <c r="G1" s="17" t="s">
        <v>54</v>
      </c>
    </row>
    <row r="2" spans="1:7" ht="12.75">
      <c r="A2">
        <v>1</v>
      </c>
      <c r="B2" s="1">
        <v>36490</v>
      </c>
      <c r="C2">
        <v>23200</v>
      </c>
      <c r="D2" s="9">
        <f aca="true" t="shared" si="0" ref="D2:D11">LOG(C2)</f>
        <v>4.365487984890899</v>
      </c>
      <c r="E2" s="16">
        <f aca="true" t="shared" si="1" ref="E2:E11">(D2-$D$13)^2</f>
        <v>0.024586461917717618</v>
      </c>
      <c r="F2" s="16">
        <f aca="true" t="shared" si="2" ref="F2:F11">(D2-$D$13)^3</f>
        <v>0.003855174627164963</v>
      </c>
      <c r="G2" s="18">
        <f aca="true" t="shared" si="3" ref="G2:G11">(10+1)/A2</f>
        <v>11</v>
      </c>
    </row>
    <row r="3" spans="1:7" ht="12.75">
      <c r="A3">
        <v>2</v>
      </c>
      <c r="B3" s="1">
        <v>36157</v>
      </c>
      <c r="C3">
        <v>32500</v>
      </c>
      <c r="D3" s="9">
        <f t="shared" si="0"/>
        <v>4.511883360978874</v>
      </c>
      <c r="E3" s="16">
        <f t="shared" si="1"/>
        <v>0.09192786519051986</v>
      </c>
      <c r="F3" s="16">
        <f t="shared" si="2"/>
        <v>0.02787216871162371</v>
      </c>
      <c r="G3" s="18">
        <f t="shared" si="3"/>
        <v>5.5</v>
      </c>
    </row>
    <row r="4" spans="1:7" ht="12.75">
      <c r="A4">
        <v>3</v>
      </c>
      <c r="B4" s="1">
        <v>35781</v>
      </c>
      <c r="C4">
        <v>10200</v>
      </c>
      <c r="D4" s="9">
        <f t="shared" si="0"/>
        <v>4.008600171761918</v>
      </c>
      <c r="E4" s="16">
        <f t="shared" si="1"/>
        <v>0.040034849781283494</v>
      </c>
      <c r="F4" s="16">
        <f t="shared" si="2"/>
        <v>-0.008010457211255593</v>
      </c>
      <c r="G4" s="18">
        <f t="shared" si="3"/>
        <v>3.6666666666666665</v>
      </c>
    </row>
    <row r="5" spans="1:7" ht="12.75">
      <c r="A5">
        <v>4</v>
      </c>
      <c r="B5" s="1">
        <v>35388</v>
      </c>
      <c r="C5">
        <v>28200</v>
      </c>
      <c r="D5" s="9">
        <f t="shared" si="0"/>
        <v>4.450249108319361</v>
      </c>
      <c r="E5" s="16">
        <f t="shared" si="1"/>
        <v>0.0583521182311705</v>
      </c>
      <c r="F5" s="16">
        <f t="shared" si="2"/>
        <v>0.01409564452688919</v>
      </c>
      <c r="G5" s="18">
        <f t="shared" si="3"/>
        <v>2.75</v>
      </c>
    </row>
    <row r="6" spans="1:7" ht="12.75">
      <c r="A6">
        <v>5</v>
      </c>
      <c r="B6" s="1">
        <v>35102</v>
      </c>
      <c r="C6">
        <v>32100</v>
      </c>
      <c r="D6" s="9">
        <f t="shared" si="0"/>
        <v>4.506505032404872</v>
      </c>
      <c r="E6" s="16">
        <f t="shared" si="1"/>
        <v>0.08869541528744534</v>
      </c>
      <c r="F6" s="16">
        <f t="shared" si="2"/>
        <v>0.02641506947372766</v>
      </c>
      <c r="G6" s="18">
        <f t="shared" si="3"/>
        <v>2.2</v>
      </c>
    </row>
    <row r="7" spans="1:7" ht="12.75">
      <c r="A7">
        <v>6</v>
      </c>
      <c r="B7" s="1">
        <v>34713</v>
      </c>
      <c r="C7">
        <v>16600</v>
      </c>
      <c r="D7" s="9">
        <f t="shared" si="0"/>
        <v>4.220108088040055</v>
      </c>
      <c r="E7" s="16">
        <f t="shared" si="1"/>
        <v>0.0001304349191773173</v>
      </c>
      <c r="F7" s="16">
        <f t="shared" si="2"/>
        <v>1.4896725327689975E-06</v>
      </c>
      <c r="G7" s="18">
        <f t="shared" si="3"/>
        <v>1.8333333333333333</v>
      </c>
    </row>
    <row r="8" spans="1:7" ht="12.75">
      <c r="A8">
        <v>7</v>
      </c>
      <c r="B8" s="1">
        <v>34389</v>
      </c>
      <c r="C8">
        <v>10400</v>
      </c>
      <c r="D8" s="9">
        <f t="shared" si="0"/>
        <v>4.017033339298781</v>
      </c>
      <c r="E8" s="16">
        <f t="shared" si="1"/>
        <v>0.036731231930949876</v>
      </c>
      <c r="F8" s="16">
        <f t="shared" si="2"/>
        <v>-0.0070396852452453765</v>
      </c>
      <c r="G8" s="18">
        <f t="shared" si="3"/>
        <v>1.5714285714285714</v>
      </c>
    </row>
    <row r="9" spans="1:7" ht="12.75">
      <c r="A9">
        <v>8</v>
      </c>
      <c r="B9" s="1">
        <v>33989</v>
      </c>
      <c r="C9">
        <v>10100</v>
      </c>
      <c r="D9" s="9">
        <f t="shared" si="0"/>
        <v>4.004321373782642</v>
      </c>
      <c r="E9" s="16">
        <f t="shared" si="1"/>
        <v>0.0417654224986859</v>
      </c>
      <c r="F9" s="16">
        <f t="shared" si="2"/>
        <v>-0.008535428302502573</v>
      </c>
      <c r="G9" s="18">
        <f t="shared" si="3"/>
        <v>1.375</v>
      </c>
    </row>
    <row r="10" spans="1:7" ht="12.75">
      <c r="A10">
        <v>9</v>
      </c>
      <c r="B10" s="1">
        <v>33654</v>
      </c>
      <c r="C10">
        <v>11700</v>
      </c>
      <c r="D10" s="9">
        <f t="shared" si="0"/>
        <v>4.068185861746161</v>
      </c>
      <c r="E10" s="16">
        <f t="shared" si="1"/>
        <v>0.01974064775765868</v>
      </c>
      <c r="F10" s="16">
        <f t="shared" si="2"/>
        <v>-0.0027735889528488367</v>
      </c>
      <c r="G10" s="18">
        <f t="shared" si="3"/>
        <v>1.2222222222222223</v>
      </c>
    </row>
    <row r="11" spans="1:7" ht="12.75">
      <c r="A11">
        <v>10</v>
      </c>
      <c r="B11" s="1">
        <v>33202</v>
      </c>
      <c r="C11">
        <v>8600</v>
      </c>
      <c r="D11" s="9">
        <f t="shared" si="0"/>
        <v>3.934498451243568</v>
      </c>
      <c r="E11" s="16">
        <f t="shared" si="1"/>
        <v>0.07517951230498297</v>
      </c>
      <c r="F11" s="16">
        <f t="shared" si="2"/>
        <v>-0.020613382218392283</v>
      </c>
      <c r="G11" s="18">
        <f t="shared" si="3"/>
        <v>1.1</v>
      </c>
    </row>
    <row r="12" spans="3:4" ht="12.75">
      <c r="C12" s="3" t="s">
        <v>50</v>
      </c>
      <c r="D12" s="3" t="s">
        <v>51</v>
      </c>
    </row>
    <row r="13" spans="3:4" ht="12.75">
      <c r="C13" s="14">
        <f>AVERAGE(C2:C11)</f>
        <v>18360</v>
      </c>
      <c r="D13" s="14">
        <f>AVERAGE(D2:D11)</f>
        <v>4.208687277246713</v>
      </c>
    </row>
  </sheetData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F24" sqref="F24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3" width="18.421875" style="0" customWidth="1"/>
    <col min="4" max="4" width="10.00390625" style="0" bestFit="1" customWidth="1"/>
    <col min="5" max="5" width="13.28125" style="0" customWidth="1"/>
    <col min="6" max="6" width="13.7109375" style="0" bestFit="1" customWidth="1"/>
    <col min="7" max="7" width="15.421875" style="0" bestFit="1" customWidth="1"/>
    <col min="8" max="8" width="12.421875" style="0" customWidth="1"/>
    <col min="9" max="16384" width="8.8515625" style="0" customWidth="1"/>
  </cols>
  <sheetData>
    <row r="1" spans="1:8" ht="47.25">
      <c r="A1" s="3" t="s">
        <v>47</v>
      </c>
      <c r="B1" s="11" t="s">
        <v>45</v>
      </c>
      <c r="C1" s="11" t="s">
        <v>48</v>
      </c>
      <c r="D1" s="3" t="s">
        <v>49</v>
      </c>
      <c r="E1" s="15" t="s">
        <v>52</v>
      </c>
      <c r="F1" s="15" t="s">
        <v>53</v>
      </c>
      <c r="G1" s="11" t="s">
        <v>55</v>
      </c>
      <c r="H1" s="17" t="s">
        <v>56</v>
      </c>
    </row>
    <row r="2" spans="1:8" ht="12.75">
      <c r="A2">
        <v>1</v>
      </c>
      <c r="B2" s="1">
        <v>36490</v>
      </c>
      <c r="C2">
        <v>23200</v>
      </c>
      <c r="D2" s="9">
        <f aca="true" t="shared" si="0" ref="D2:D11">LOG(C2)</f>
        <v>4.365487984890899</v>
      </c>
      <c r="E2" s="16">
        <f aca="true" t="shared" si="1" ref="E2:E11">(D2-$D$13)^2</f>
        <v>0.024586461917717618</v>
      </c>
      <c r="F2" s="16">
        <f aca="true" t="shared" si="2" ref="F2:F11">(D2-$D$13)^3</f>
        <v>0.003855174627164963</v>
      </c>
      <c r="G2" s="19">
        <f aca="true" t="shared" si="3" ref="G2:G11">(10+1)/A2</f>
        <v>11</v>
      </c>
      <c r="H2" s="8">
        <f aca="true" t="shared" si="4" ref="H2:H11">1/G2</f>
        <v>0.09090909090909091</v>
      </c>
    </row>
    <row r="3" spans="1:8" ht="12.75">
      <c r="A3">
        <v>2</v>
      </c>
      <c r="B3" s="1">
        <v>36157</v>
      </c>
      <c r="C3">
        <v>32500</v>
      </c>
      <c r="D3" s="9">
        <f t="shared" si="0"/>
        <v>4.511883360978874</v>
      </c>
      <c r="E3" s="16">
        <f t="shared" si="1"/>
        <v>0.09192786519051986</v>
      </c>
      <c r="F3" s="16">
        <f t="shared" si="2"/>
        <v>0.02787216871162371</v>
      </c>
      <c r="G3" s="19">
        <f t="shared" si="3"/>
        <v>5.5</v>
      </c>
      <c r="H3" s="8">
        <f t="shared" si="4"/>
        <v>0.18181818181818182</v>
      </c>
    </row>
    <row r="4" spans="1:8" ht="12.75">
      <c r="A4">
        <v>3</v>
      </c>
      <c r="B4" s="1">
        <v>35781</v>
      </c>
      <c r="C4">
        <v>10200</v>
      </c>
      <c r="D4" s="9">
        <f t="shared" si="0"/>
        <v>4.008600171761918</v>
      </c>
      <c r="E4" s="16">
        <f t="shared" si="1"/>
        <v>0.040034849781283494</v>
      </c>
      <c r="F4" s="16">
        <f t="shared" si="2"/>
        <v>-0.008010457211255593</v>
      </c>
      <c r="G4" s="19">
        <f t="shared" si="3"/>
        <v>3.6666666666666665</v>
      </c>
      <c r="H4" s="8">
        <f t="shared" si="4"/>
        <v>0.27272727272727276</v>
      </c>
    </row>
    <row r="5" spans="1:8" ht="12.75">
      <c r="A5">
        <v>4</v>
      </c>
      <c r="B5" s="1">
        <v>35388</v>
      </c>
      <c r="C5">
        <v>28200</v>
      </c>
      <c r="D5" s="9">
        <f t="shared" si="0"/>
        <v>4.450249108319361</v>
      </c>
      <c r="E5" s="16">
        <f t="shared" si="1"/>
        <v>0.0583521182311705</v>
      </c>
      <c r="F5" s="16">
        <f t="shared" si="2"/>
        <v>0.01409564452688919</v>
      </c>
      <c r="G5" s="19">
        <f t="shared" si="3"/>
        <v>2.75</v>
      </c>
      <c r="H5" s="8">
        <f t="shared" si="4"/>
        <v>0.36363636363636365</v>
      </c>
    </row>
    <row r="6" spans="1:8" ht="12.75">
      <c r="A6">
        <v>5</v>
      </c>
      <c r="B6" s="1">
        <v>35102</v>
      </c>
      <c r="C6">
        <v>32100</v>
      </c>
      <c r="D6" s="9">
        <f t="shared" si="0"/>
        <v>4.506505032404872</v>
      </c>
      <c r="E6" s="16">
        <f t="shared" si="1"/>
        <v>0.08869541528744534</v>
      </c>
      <c r="F6" s="16">
        <f t="shared" si="2"/>
        <v>0.02641506947372766</v>
      </c>
      <c r="G6" s="19">
        <f t="shared" si="3"/>
        <v>2.2</v>
      </c>
      <c r="H6" s="8">
        <f t="shared" si="4"/>
        <v>0.45454545454545453</v>
      </c>
    </row>
    <row r="7" spans="1:8" ht="12.75">
      <c r="A7">
        <v>6</v>
      </c>
      <c r="B7" s="1">
        <v>34713</v>
      </c>
      <c r="C7">
        <v>16600</v>
      </c>
      <c r="D7" s="9">
        <f t="shared" si="0"/>
        <v>4.220108088040055</v>
      </c>
      <c r="E7" s="16">
        <f t="shared" si="1"/>
        <v>0.0001304349191773173</v>
      </c>
      <c r="F7" s="16">
        <f t="shared" si="2"/>
        <v>1.4896725327689975E-06</v>
      </c>
      <c r="G7" s="19">
        <f t="shared" si="3"/>
        <v>1.8333333333333333</v>
      </c>
      <c r="H7" s="8">
        <f t="shared" si="4"/>
        <v>0.5454545454545455</v>
      </c>
    </row>
    <row r="8" spans="1:8" ht="12.75">
      <c r="A8">
        <v>7</v>
      </c>
      <c r="B8" s="1">
        <v>34389</v>
      </c>
      <c r="C8">
        <v>10400</v>
      </c>
      <c r="D8" s="9">
        <f t="shared" si="0"/>
        <v>4.017033339298781</v>
      </c>
      <c r="E8" s="16">
        <f t="shared" si="1"/>
        <v>0.036731231930949876</v>
      </c>
      <c r="F8" s="16">
        <f t="shared" si="2"/>
        <v>-0.0070396852452453765</v>
      </c>
      <c r="G8" s="19">
        <f t="shared" si="3"/>
        <v>1.5714285714285714</v>
      </c>
      <c r="H8" s="8">
        <f t="shared" si="4"/>
        <v>0.6363636363636364</v>
      </c>
    </row>
    <row r="9" spans="1:8" ht="12.75">
      <c r="A9">
        <v>8</v>
      </c>
      <c r="B9" s="1">
        <v>33989</v>
      </c>
      <c r="C9">
        <v>10100</v>
      </c>
      <c r="D9" s="9">
        <f t="shared" si="0"/>
        <v>4.004321373782642</v>
      </c>
      <c r="E9" s="16">
        <f t="shared" si="1"/>
        <v>0.0417654224986859</v>
      </c>
      <c r="F9" s="16">
        <f t="shared" si="2"/>
        <v>-0.008535428302502573</v>
      </c>
      <c r="G9" s="19">
        <f t="shared" si="3"/>
        <v>1.375</v>
      </c>
      <c r="H9" s="8">
        <f t="shared" si="4"/>
        <v>0.7272727272727273</v>
      </c>
    </row>
    <row r="10" spans="1:8" ht="12.75">
      <c r="A10">
        <v>9</v>
      </c>
      <c r="B10" s="1">
        <v>33654</v>
      </c>
      <c r="C10">
        <v>11700</v>
      </c>
      <c r="D10" s="9">
        <f t="shared" si="0"/>
        <v>4.068185861746161</v>
      </c>
      <c r="E10" s="16">
        <f t="shared" si="1"/>
        <v>0.01974064775765868</v>
      </c>
      <c r="F10" s="16">
        <f t="shared" si="2"/>
        <v>-0.0027735889528488367</v>
      </c>
      <c r="G10" s="19">
        <f t="shared" si="3"/>
        <v>1.2222222222222223</v>
      </c>
      <c r="H10" s="8">
        <f t="shared" si="4"/>
        <v>0.8181818181818181</v>
      </c>
    </row>
    <row r="11" spans="1:8" ht="12.75">
      <c r="A11">
        <v>10</v>
      </c>
      <c r="B11" s="1">
        <v>33202</v>
      </c>
      <c r="C11">
        <v>8600</v>
      </c>
      <c r="D11" s="9">
        <f t="shared" si="0"/>
        <v>3.934498451243568</v>
      </c>
      <c r="E11" s="16">
        <f t="shared" si="1"/>
        <v>0.07517951230498297</v>
      </c>
      <c r="F11" s="16">
        <f t="shared" si="2"/>
        <v>-0.020613382218392283</v>
      </c>
      <c r="G11" s="19">
        <f t="shared" si="3"/>
        <v>1.1</v>
      </c>
      <c r="H11" s="8">
        <f t="shared" si="4"/>
        <v>0.9090909090909091</v>
      </c>
    </row>
    <row r="12" spans="3:4" ht="12.75">
      <c r="C12" s="3" t="s">
        <v>50</v>
      </c>
      <c r="D12" s="3" t="s">
        <v>51</v>
      </c>
    </row>
    <row r="13" spans="3:4" ht="12.75">
      <c r="C13" s="14">
        <f>AVERAGE(C2:C11)</f>
        <v>18360</v>
      </c>
      <c r="D13" s="14">
        <f>AVERAGE(D2:D11)</f>
        <v>4.208687277246713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shali bogavelli</dc:creator>
  <cp:keywords/>
  <dc:description/>
  <cp:lastModifiedBy>shali bogavelli</cp:lastModifiedBy>
  <dcterms:created xsi:type="dcterms:W3CDTF">2002-05-01T00:01:05Z</dcterms:created>
  <dcterms:modified xsi:type="dcterms:W3CDTF">2002-09-06T23:37:58Z</dcterms:modified>
  <cp:category/>
  <cp:version/>
  <cp:contentType/>
  <cp:contentStatus/>
</cp:coreProperties>
</file>